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elEst\Data\R Projects\R-2576 (Mid Currituck)\2024 unit price update\"/>
    </mc:Choice>
  </mc:AlternateContent>
  <xr:revisionPtr revIDLastSave="0" documentId="8_{44CBFA53-6FF1-4A79-9916-F978457C1C90}" xr6:coauthVersionLast="47" xr6:coauthVersionMax="47" xr10:uidLastSave="{00000000-0000-0000-0000-000000000000}"/>
  <bookViews>
    <workbookView xWindow="-120" yWindow="-120" windowWidth="29040" windowHeight="15840" xr2:uid="{498CA058-0A83-4D5E-859B-0391C98CFE8E}"/>
  </bookViews>
  <sheets>
    <sheet name="R-2576" sheetId="2" r:id="rId1"/>
    <sheet name="bridge calcs" sheetId="3" r:id="rId2"/>
    <sheet name="bridge data" sheetId="4" r:id="rId3"/>
  </sheets>
  <externalReferences>
    <externalReference r:id="rId4"/>
  </externalReferences>
  <definedNames>
    <definedName name="_xlnm.Print_Area" localSheetId="0">'R-2576'!$C$1:$H$198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E30" i="3" s="1"/>
  <c r="C29" i="3"/>
  <c r="E29" i="3" s="1"/>
  <c r="C28" i="3"/>
  <c r="E28" i="3" s="1"/>
  <c r="D27" i="3"/>
  <c r="E27" i="3" s="1"/>
  <c r="C26" i="3"/>
  <c r="E26" i="3" s="1"/>
  <c r="C25" i="3"/>
  <c r="E25" i="3" s="1"/>
  <c r="C23" i="3"/>
  <c r="C24" i="3" s="1"/>
  <c r="E24" i="3" s="1"/>
  <c r="C22" i="3"/>
  <c r="E22" i="3" s="1"/>
  <c r="C21" i="3"/>
  <c r="E21" i="3" s="1"/>
  <c r="C20" i="3"/>
  <c r="E20" i="3" s="1"/>
  <c r="C10" i="3"/>
  <c r="E10" i="3" s="1"/>
  <c r="C9" i="3"/>
  <c r="E9" i="3" s="1"/>
  <c r="C8" i="3"/>
  <c r="E8" i="3" s="1"/>
  <c r="C7" i="3"/>
  <c r="E7" i="3" s="1"/>
  <c r="D6" i="3"/>
  <c r="E6" i="3" s="1"/>
  <c r="C5" i="3"/>
  <c r="E5" i="3" s="1"/>
  <c r="C4" i="3"/>
  <c r="E4" i="3" s="1"/>
  <c r="C2" i="3"/>
  <c r="E2" i="3" s="1"/>
  <c r="M36" i="4"/>
  <c r="M35" i="4"/>
  <c r="K35" i="4"/>
  <c r="M34" i="4"/>
  <c r="K34" i="4"/>
  <c r="CH8" i="4"/>
  <c r="CH7" i="4"/>
  <c r="CH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CH5" i="4"/>
  <c r="CH3" i="4"/>
  <c r="CF3" i="4"/>
  <c r="C31" i="3" l="1"/>
  <c r="E31" i="3" s="1"/>
  <c r="C3" i="3"/>
  <c r="E3" i="3" s="1"/>
  <c r="E12" i="3" s="1"/>
  <c r="E13" i="3" s="1"/>
  <c r="E14" i="3" s="1"/>
  <c r="E15" i="3" s="1"/>
  <c r="E23" i="3"/>
  <c r="E33" i="3" s="1"/>
  <c r="E34" i="3" s="1"/>
  <c r="E35" i="3" s="1"/>
  <c r="E36" i="3" s="1"/>
  <c r="H148" i="2" l="1"/>
  <c r="E146" i="2"/>
  <c r="E148" i="2"/>
  <c r="E147" i="2"/>
  <c r="E145" i="2"/>
  <c r="H149" i="2"/>
  <c r="H184" i="2" l="1"/>
  <c r="H183" i="2"/>
  <c r="H182" i="2"/>
  <c r="H181" i="2"/>
  <c r="H180" i="2"/>
  <c r="H179" i="2"/>
  <c r="H178" i="2"/>
  <c r="H177" i="2"/>
  <c r="H176" i="2"/>
  <c r="H175" i="2"/>
  <c r="H174" i="2"/>
  <c r="H173" i="2"/>
  <c r="H117" i="2" l="1"/>
  <c r="H168" i="2" l="1"/>
  <c r="H167" i="2"/>
  <c r="H166" i="2"/>
  <c r="H165" i="2"/>
  <c r="H164" i="2"/>
  <c r="H163" i="2"/>
  <c r="H162" i="2"/>
  <c r="H161" i="2"/>
  <c r="H160" i="2"/>
  <c r="H159" i="2"/>
  <c r="H170" i="2"/>
  <c r="H169" i="2"/>
  <c r="H138" i="2"/>
  <c r="H137" i="2"/>
  <c r="H136" i="2"/>
  <c r="H135" i="2"/>
  <c r="H122" i="2"/>
  <c r="H110" i="2"/>
  <c r="H143" i="2" l="1"/>
  <c r="H142" i="2"/>
  <c r="H195" i="2"/>
  <c r="H194" i="2"/>
  <c r="H193" i="2"/>
  <c r="H190" i="2"/>
  <c r="H189" i="2"/>
  <c r="H188" i="2"/>
  <c r="H187" i="2"/>
  <c r="H156" i="2"/>
  <c r="H155" i="2"/>
  <c r="H154" i="2"/>
  <c r="H153" i="2"/>
  <c r="H152" i="2"/>
  <c r="H147" i="2"/>
  <c r="H146" i="2"/>
  <c r="H145" i="2"/>
  <c r="H141" i="2"/>
  <c r="H133" i="2"/>
  <c r="H132" i="2"/>
  <c r="H131" i="2"/>
  <c r="H130" i="2"/>
  <c r="H129" i="2"/>
  <c r="H128" i="2"/>
  <c r="H127" i="2"/>
  <c r="H126" i="2"/>
  <c r="H124" i="2"/>
  <c r="H120" i="2"/>
  <c r="H119" i="2"/>
  <c r="H118" i="2"/>
  <c r="H115" i="2"/>
  <c r="H114" i="2"/>
  <c r="H113" i="2"/>
  <c r="H112" i="2"/>
  <c r="H108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1" i="2"/>
  <c r="H80" i="2"/>
  <c r="H79" i="2"/>
  <c r="H78" i="2"/>
  <c r="H77" i="2"/>
  <c r="H76" i="2"/>
  <c r="H75" i="2"/>
  <c r="H74" i="2"/>
  <c r="H73" i="2"/>
  <c r="H71" i="2"/>
  <c r="H70" i="2"/>
  <c r="H69" i="2"/>
  <c r="H68" i="2"/>
  <c r="H67" i="2"/>
  <c r="H66" i="2"/>
  <c r="H65" i="2"/>
  <c r="H64" i="2"/>
  <c r="H63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19" i="2"/>
  <c r="H17" i="2"/>
  <c r="H16" i="2"/>
  <c r="J197" i="2" l="1"/>
  <c r="H197" i="2" s="1"/>
  <c r="J198" i="2" l="1"/>
  <c r="G15" i="2" s="1"/>
  <c r="H15" i="2" s="1"/>
  <c r="H199" i="2" s="1"/>
  <c r="H201" i="2" s="1"/>
  <c r="H200" i="2" l="1"/>
  <c r="H203" i="2"/>
  <c r="H202" i="2" s="1"/>
  <c r="H4" i="2"/>
  <c r="H198" i="2"/>
  <c r="H7" i="2" l="1"/>
</calcChain>
</file>

<file path=xl/sharedStrings.xml><?xml version="1.0" encoding="utf-8"?>
<sst xmlns="http://schemas.openxmlformats.org/spreadsheetml/2006/main" count="434" uniqueCount="241">
  <si>
    <t>TIP No. R-2576</t>
  </si>
  <si>
    <t>R/W</t>
  </si>
  <si>
    <t>County:</t>
  </si>
  <si>
    <t>Currituck &amp; Dare</t>
  </si>
  <si>
    <t>Route: Mid-Currituck Bridge From US 158 South of Coinjock</t>
  </si>
  <si>
    <t>To NC 12 South of Corolla</t>
  </si>
  <si>
    <t xml:space="preserve">Typical Section: 2-Lane </t>
  </si>
  <si>
    <t>Prepared By: Lochner</t>
  </si>
  <si>
    <t>Date</t>
  </si>
  <si>
    <t>Requested By:</t>
  </si>
  <si>
    <t>HNTB/Turnpike (Travis Feltes)</t>
  </si>
  <si>
    <t>Priced By:</t>
  </si>
  <si>
    <t>Sec No.</t>
  </si>
  <si>
    <t>Description</t>
  </si>
  <si>
    <t>Quantity</t>
  </si>
  <si>
    <t>Unit</t>
  </si>
  <si>
    <t>Price</t>
  </si>
  <si>
    <t>Amount</t>
  </si>
  <si>
    <t>ROADWAY</t>
  </si>
  <si>
    <t>Clearing and Grubbing</t>
  </si>
  <si>
    <t>Acre</t>
  </si>
  <si>
    <t>Supplemental Clearing and Grubbing</t>
  </si>
  <si>
    <t>Unclassified Excavation</t>
  </si>
  <si>
    <t>CY</t>
  </si>
  <si>
    <t>Borrow Excavation</t>
  </si>
  <si>
    <t>Drainage Ditch Excavation</t>
  </si>
  <si>
    <t>Removal of Existing Asphalt Pavement</t>
  </si>
  <si>
    <t>SY</t>
  </si>
  <si>
    <t>Breaking of Existing Asphalt Pavement</t>
  </si>
  <si>
    <t>Temporary Shoring</t>
  </si>
  <si>
    <t>SF</t>
  </si>
  <si>
    <t>Foundation Conditioning Material, Minor Structures</t>
  </si>
  <si>
    <t>Tons</t>
  </si>
  <si>
    <t>Foundation Conditioning Geotextile</t>
  </si>
  <si>
    <t>15" Side Drain Pipe</t>
  </si>
  <si>
    <t>LF</t>
  </si>
  <si>
    <t>18" Side Drain Pipe</t>
  </si>
  <si>
    <t>24" Side Drain Pipe</t>
  </si>
  <si>
    <t>15" Side Drain Pipe Elbows</t>
  </si>
  <si>
    <t>Each</t>
  </si>
  <si>
    <t>15" CAA Pipe Culverts, 0.064" Thick</t>
  </si>
  <si>
    <t>42" X 29" CAA Structural Platepipe Arch, 0.105" Thick</t>
  </si>
  <si>
    <t>15" Rc Pipe Culverts, Class   III</t>
  </si>
  <si>
    <t>18" Rc Pipe Culverts, Class   III</t>
  </si>
  <si>
    <t>24" Rc Pipe Culverts, Class   III</t>
  </si>
  <si>
    <t>30" Rc Pipe Culverts, Class   III</t>
  </si>
  <si>
    <t>15" RC Pipe Culverts, Class IV</t>
  </si>
  <si>
    <t>18" RC Pipe Culverts, Class IV</t>
  </si>
  <si>
    <t>24" RC Pipe Culverts, Class IV</t>
  </si>
  <si>
    <t>36" RC Pipe Culverts, Class IV</t>
  </si>
  <si>
    <t>42" RC Pipe Culverts, Class IV</t>
  </si>
  <si>
    <t>18" RC Pipe Culverts, Class V</t>
  </si>
  <si>
    <t>24" RC Pipe Culverts, Class V</t>
  </si>
  <si>
    <t>30" RC Pipe Culverts, Class V</t>
  </si>
  <si>
    <t>Pipe Removal</t>
  </si>
  <si>
    <t>Fine Grading</t>
  </si>
  <si>
    <t>Aggregate Base Course</t>
  </si>
  <si>
    <t>Shoulder Borrow</t>
  </si>
  <si>
    <t>Asphalt Conc Base Course, Type B25.0C</t>
  </si>
  <si>
    <t>Asphalt Conc Binder Course, Type I19.0C</t>
  </si>
  <si>
    <t>Asphalt Conc Surface Course, Type S9.5B</t>
  </si>
  <si>
    <t>Asphalt Conc Surface Course, Type S9.5C</t>
  </si>
  <si>
    <t>Asphalt Binder for Plant Mix</t>
  </si>
  <si>
    <t>Permeable Asphalt Drainage Course</t>
  </si>
  <si>
    <t>12" Port Cem Conc Pavement, Through Lanes (With Dowels)</t>
  </si>
  <si>
    <t>7" Jointed Concrete Pavement (Reinforced)</t>
  </si>
  <si>
    <t>Number 57 Stone</t>
  </si>
  <si>
    <t>8" Pervious Concrete Pavement</t>
  </si>
  <si>
    <t>Masonry Drainage Structures</t>
  </si>
  <si>
    <t>Frame with Two Grates, 840.16</t>
  </si>
  <si>
    <t>Frame with Two Grates, 840.20</t>
  </si>
  <si>
    <t>Frame with Two Grates, 840.22</t>
  </si>
  <si>
    <t>Frame with Two Grates, 840.29</t>
  </si>
  <si>
    <t>Frame with Cover, Std 840.54</t>
  </si>
  <si>
    <t>Steel Frame with Two Grates, 840.37</t>
  </si>
  <si>
    <t>Frame with Grate and Hood 840.03, Type G</t>
  </si>
  <si>
    <t>8"x18" Concrete Curb</t>
  </si>
  <si>
    <t>1'-6" Concrete Curb and Gutter</t>
  </si>
  <si>
    <t>2'-6" Concrete Curb and Gutter</t>
  </si>
  <si>
    <t>Shoulder Berm Gutter</t>
  </si>
  <si>
    <t>4" Concrete Paved Ditch</t>
  </si>
  <si>
    <t>5" Monolithic Concrete Islands (Surface Mounted)</t>
  </si>
  <si>
    <t>Concrete Barrier, Type T</t>
  </si>
  <si>
    <t>Variable Height Concrete Barrier, Type T1</t>
  </si>
  <si>
    <t>Precast Reinforced Concrete Barrier, Single Faced</t>
  </si>
  <si>
    <t>Impact Attenuator Units, Type  TL-3</t>
  </si>
  <si>
    <t>Steel Beam Guardrail</t>
  </si>
  <si>
    <t>Steel Beam Guardrail Terminal Sections</t>
  </si>
  <si>
    <t>Additional Guardrail Posts</t>
  </si>
  <si>
    <t>Guardrail Anchor Units, Type II</t>
  </si>
  <si>
    <t>Guardrail Anchor Units, Type III</t>
  </si>
  <si>
    <t>Guardrail End Units, Type CAT-1</t>
  </si>
  <si>
    <t>Guardrail Anchor Units, Type  B-77</t>
  </si>
  <si>
    <t>Temporary Steel Beam Guardrail</t>
  </si>
  <si>
    <t>Temporary Guardrail Anchor Units, Impact Attenuator</t>
  </si>
  <si>
    <t>Temporary Guardrail End Units, Type III</t>
  </si>
  <si>
    <t>Double Faced Cable Guiderail</t>
  </si>
  <si>
    <t>Cable Guiderail Anchor Units</t>
  </si>
  <si>
    <t>Woven Wire Fence, 47" Fabric</t>
  </si>
  <si>
    <t>4" Timber Fence Posts, 7'-6"  Long</t>
  </si>
  <si>
    <t>5" Timber Fence Posts, 8'-0"  Long</t>
  </si>
  <si>
    <t>Preformed Scour Holes With Level Spreader Apron</t>
  </si>
  <si>
    <t>Rip Rap, Class I</t>
  </si>
  <si>
    <t>Rip Rap, Class II</t>
  </si>
  <si>
    <t>Rip Rap, Class VII</t>
  </si>
  <si>
    <t>Rip Rap, Class A</t>
  </si>
  <si>
    <t>Rip Rap, Class B</t>
  </si>
  <si>
    <t>Geotextitle for Drainage</t>
  </si>
  <si>
    <t>Enclosed Drainage System: Bridge over Currituck Sound</t>
  </si>
  <si>
    <t>LS</t>
  </si>
  <si>
    <t/>
  </si>
  <si>
    <t>Type I Reinforced Approach  Fill, L over Maple Swamp (Avg. 84' W)</t>
  </si>
  <si>
    <t>Type III Reinforced Approach  Fill, Y-NB over RPBD and LPB (70' W)</t>
  </si>
  <si>
    <t>Type III Reinforced Approach  Fill, L Begin over Currituck Sound (39' W)(1/2 Fill for Shore End)</t>
  </si>
  <si>
    <t>Type I Reinforced Approach  Fill, L End over Currituck Sound (67' W)(1/2 Fill for Island End)</t>
  </si>
  <si>
    <t xml:space="preserve">Traffic Control </t>
  </si>
  <si>
    <t>Miles</t>
  </si>
  <si>
    <t>Traffic Control (Existing Location - Y-Line)</t>
  </si>
  <si>
    <t>Temporary Portable Traffic    Signal System</t>
  </si>
  <si>
    <t>Upgrade Traffic Signal</t>
  </si>
  <si>
    <t>Thermo and Markers (1 Ln Ramp)</t>
  </si>
  <si>
    <t>Thermo and Markers (2 Ln Ramp)</t>
  </si>
  <si>
    <t>Thermo and Markers (3 Ln Ramp)</t>
  </si>
  <si>
    <t>Thermo and Markers (2 Lanes)</t>
  </si>
  <si>
    <t>Thermo and Markers (3 Lanes)</t>
  </si>
  <si>
    <t>Thermo and Markers (4 Lanes)</t>
  </si>
  <si>
    <t>Thermo and Markers (5 Lanes)</t>
  </si>
  <si>
    <t>Thermo and Markers (6 Lanes)</t>
  </si>
  <si>
    <t>Interchange Lighting (per NCDOT, Lighting)</t>
  </si>
  <si>
    <t>Toll Plaza Lighting (per NCDOT Lighting)</t>
  </si>
  <si>
    <t>Roundabout Lighting (per NCDOT Lighting)</t>
  </si>
  <si>
    <t>Pedestrian Lighting on Bridge Rail (per NCDOT Lighting)</t>
  </si>
  <si>
    <t>Structures</t>
  </si>
  <si>
    <t>Trestle over Maple Swamp (6000' x 40') + (60 x 30' x 30') (per Firm 6/28/2021)</t>
  </si>
  <si>
    <t>Retaining Walls</t>
  </si>
  <si>
    <t>-Y_NB- Sta 22+50 to 24+50       Av.5.23' x 200'</t>
  </si>
  <si>
    <t>-Y_NB- Sta 28+60 to 33+20      Av.6.65' x 460'</t>
  </si>
  <si>
    <t>-Y_NB- Sta 29+00 to 29+90      Av.9.96' x 90'</t>
  </si>
  <si>
    <t>-Y4- Sta 39+80 to 40+60      Av.5.49' x 80'</t>
  </si>
  <si>
    <t>-Y7- Sta 52+75 to 55+00      Av.2.98' x 225'</t>
  </si>
  <si>
    <t xml:space="preserve">Utility Construction </t>
  </si>
  <si>
    <t>Relocate Existing 6" Water Line</t>
  </si>
  <si>
    <t>Relocate Existing 10" Water Line</t>
  </si>
  <si>
    <t>Relocate Existing 8" DIP Water Line</t>
  </si>
  <si>
    <t>Relocate Existing 12" DIP Water Line</t>
  </si>
  <si>
    <t>Relocate Existing 6" Sewer Line</t>
  </si>
  <si>
    <t>Relocate Existing 8" Sewer Line</t>
  </si>
  <si>
    <t>Relocate Fire Hydrant/Cut Pavement etc</t>
  </si>
  <si>
    <t>EA</t>
  </si>
  <si>
    <t>Clearing</t>
  </si>
  <si>
    <t>Manhole</t>
  </si>
  <si>
    <t>Lift Station</t>
  </si>
  <si>
    <t>Tolling Equipment and ITS</t>
  </si>
  <si>
    <t xml:space="preserve">Aesthetic Gantry Infrastructure </t>
  </si>
  <si>
    <t>TZ</t>
  </si>
  <si>
    <t>Generator/Propane Tank</t>
  </si>
  <si>
    <t>NCDOT/NCTA Traffic Management CCTV System</t>
  </si>
  <si>
    <t>MI</t>
  </si>
  <si>
    <t>Toll Rate Sign DMS and Toll Rate CCTV</t>
  </si>
  <si>
    <t>Traffic Management DMS</t>
  </si>
  <si>
    <t>Fiber Optic Conduit System (Bridge-Mounted)</t>
  </si>
  <si>
    <t>Fiber Optic Hub</t>
  </si>
  <si>
    <t>Mainline Detection System</t>
  </si>
  <si>
    <t>Ramp Detection System</t>
  </si>
  <si>
    <t>Head-End Communications Equipment</t>
  </si>
  <si>
    <t>Toll Plaza Maintenance Compound</t>
  </si>
  <si>
    <t>Maintenance &amp; Administration Building</t>
  </si>
  <si>
    <t>Fuel Storage Canopy</t>
  </si>
  <si>
    <t>Septic System</t>
  </si>
  <si>
    <t>Perimeter Fencing with gate</t>
  </si>
  <si>
    <t>Toll Booth Facilities</t>
  </si>
  <si>
    <t>Main Toll Plaza Building</t>
  </si>
  <si>
    <t>Toll Canopies and Booths</t>
  </si>
  <si>
    <t>Plaza</t>
  </si>
  <si>
    <t>Septic System, 1000 gal.</t>
  </si>
  <si>
    <t>Traffic Control (Existing Location - US 158 Widening)</t>
  </si>
  <si>
    <t>Traffic Control (Existing Location - US 158 Interchange/Ramp Ties)</t>
  </si>
  <si>
    <t xml:space="preserve">Signing - Toll Entrance </t>
  </si>
  <si>
    <t>Water Meter Relocation</t>
  </si>
  <si>
    <t>Valves</t>
  </si>
  <si>
    <t>CONSTR. COST</t>
  </si>
  <si>
    <t>Design Build Cost</t>
  </si>
  <si>
    <t>Design-Build</t>
  </si>
  <si>
    <t>Bridge-Mounted Mini-DMS</t>
  </si>
  <si>
    <t>Fiber Optic Conduit System (In ground)</t>
  </si>
  <si>
    <t>Trestle 1 (Closed Trestle on West side of Currituck Sound) (2040' x 40')</t>
  </si>
  <si>
    <t>Trestle 3 (Open Trestle on East side of Currituck Sound) (8800' x 40')</t>
  </si>
  <si>
    <t>Trestle 4 (Open Trestle on East side of Currituck Sound) (560' x 40')</t>
  </si>
  <si>
    <t>Trestle 2 (Closed Trestle on West side of Currituck Sound) (2040' x 40') + (120' x 40')</t>
  </si>
  <si>
    <t>-L- over Maple Swamp (42'-7" x 7,843' on tangent)</t>
  </si>
  <si>
    <t>-L- over -Y3- and Currituck Sound (42'-7" x 24,665' on tangent)</t>
  </si>
  <si>
    <t>-Y_NB- over -RPBD- and -LPB- (69'-3" x 132' on tangent)</t>
  </si>
  <si>
    <t>Mobilization</t>
  </si>
  <si>
    <t>Misc. (5% Str &amp; Utilities)</t>
  </si>
  <si>
    <t>Misc. (30% Rdwy)</t>
  </si>
  <si>
    <t>Zach Little (Signals), Mitch Eaton (Sign), Alla Lyudmirskaya and Zachary Clark (TC), David Jones (ITS, Tolling)</t>
  </si>
  <si>
    <t>Dan Shuller, Sherry Sockwell/Forrest Dungan (Struc), Greg Hall (Lighting), Todd Lapham (UC),</t>
  </si>
  <si>
    <t>Design Build Factor (20%)</t>
  </si>
  <si>
    <t>unit price updates 3/4/2024</t>
  </si>
  <si>
    <t>Maple Swamp Bridge</t>
  </si>
  <si>
    <t>Bents</t>
  </si>
  <si>
    <t>End bent 1</t>
  </si>
  <si>
    <t>End bent 2</t>
  </si>
  <si>
    <t>number of piles</t>
  </si>
  <si>
    <t>total length of all piles</t>
  </si>
  <si>
    <t>Number of 24" square concrete piles</t>
  </si>
  <si>
    <t>total length of all piles (average length of piles is 105')</t>
  </si>
  <si>
    <t>Spans</t>
  </si>
  <si>
    <t>Span Len</t>
  </si>
  <si>
    <t>Span Width</t>
  </si>
  <si>
    <t>54" concrete girders per span</t>
  </si>
  <si>
    <t>72" modified bulb tee girders per span</t>
  </si>
  <si>
    <t>Currituck Sound Bridge</t>
  </si>
  <si>
    <t>Number of 30" square concrete piles</t>
  </si>
  <si>
    <t>Number of 20" square concrete piles</t>
  </si>
  <si>
    <t>72" modified bulb girders per span</t>
  </si>
  <si>
    <t>54" Type IV girders per span</t>
  </si>
  <si>
    <t>30" piles (average length of piles is 102.5')</t>
  </si>
  <si>
    <t>20" piles (average length of piles is 80')</t>
  </si>
  <si>
    <t>Maple Swamp</t>
  </si>
  <si>
    <t>24" Conc Piles</t>
  </si>
  <si>
    <t>Pile Exc</t>
  </si>
  <si>
    <t>24" Conc Piles Setup</t>
  </si>
  <si>
    <t>Deck</t>
  </si>
  <si>
    <t>Class A Conc x 1.25 factor for reinforcements</t>
  </si>
  <si>
    <t>54" Girders</t>
  </si>
  <si>
    <t>72" MBT Girders</t>
  </si>
  <si>
    <t>Railings</t>
  </si>
  <si>
    <t>Tug Support (2 crews)</t>
  </si>
  <si>
    <t>Days</t>
  </si>
  <si>
    <t>Sub Total</t>
  </si>
  <si>
    <t>Misc</t>
  </si>
  <si>
    <t>Total</t>
  </si>
  <si>
    <t>/SF</t>
  </si>
  <si>
    <t>Currituck Sound</t>
  </si>
  <si>
    <t>20" Conc Piles</t>
  </si>
  <si>
    <t>20" Conc Piles Setup</t>
  </si>
  <si>
    <t>30" Conc Piles</t>
  </si>
  <si>
    <t>30" Conc Piles Setup</t>
  </si>
  <si>
    <t>Tug Support (4 crews)</t>
  </si>
  <si>
    <t>ITS/Tolling update 3/7/2024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</si>
</sst>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&quot;$&quot;#,##0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trike/>
      <sz val="10"/>
      <name val="Calibri"/>
      <family val="2"/>
      <scheme val="minor"/>
    </font>
    <font>
      <sz val="18"/>
      <color theme="3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44" fontId="3" fillId="0" borderId="2" xfId="2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2" borderId="0" xfId="0" applyFont="1" applyFill="1"/>
    <xf numFmtId="164" fontId="5" fillId="2" borderId="0" xfId="1" applyNumberFormat="1" applyFont="1" applyFill="1"/>
    <xf numFmtId="0" fontId="5" fillId="2" borderId="0" xfId="0" applyFont="1" applyFill="1" applyAlignment="1">
      <alignment horizontal="center"/>
    </xf>
    <xf numFmtId="44" fontId="5" fillId="2" borderId="0" xfId="2" applyFont="1" applyFill="1"/>
    <xf numFmtId="0" fontId="5" fillId="0" borderId="0" xfId="0" applyFont="1"/>
    <xf numFmtId="164" fontId="5" fillId="0" borderId="0" xfId="1" applyNumberFormat="1" applyFont="1" applyFill="1"/>
    <xf numFmtId="0" fontId="5" fillId="0" borderId="0" xfId="0" applyFont="1" applyAlignment="1">
      <alignment horizontal="center"/>
    </xf>
    <xf numFmtId="44" fontId="5" fillId="0" borderId="0" xfId="2" applyFont="1" applyFill="1"/>
    <xf numFmtId="0" fontId="5" fillId="0" borderId="3" xfId="0" applyFont="1" applyBorder="1"/>
    <xf numFmtId="44" fontId="5" fillId="0" borderId="3" xfId="2" applyFont="1" applyFill="1" applyBorder="1"/>
    <xf numFmtId="165" fontId="5" fillId="0" borderId="3" xfId="1" applyNumberFormat="1" applyFont="1" applyFill="1" applyBorder="1"/>
    <xf numFmtId="165" fontId="8" fillId="0" borderId="3" xfId="1" applyNumberFormat="1" applyFont="1" applyFill="1" applyBorder="1"/>
    <xf numFmtId="0" fontId="8" fillId="0" borderId="3" xfId="0" applyFont="1" applyBorder="1"/>
    <xf numFmtId="0" fontId="9" fillId="0" borderId="3" xfId="0" applyFont="1" applyBorder="1"/>
    <xf numFmtId="164" fontId="5" fillId="0" borderId="3" xfId="1" applyNumberFormat="1" applyFont="1" applyFill="1" applyBorder="1"/>
    <xf numFmtId="0" fontId="5" fillId="0" borderId="4" xfId="0" applyFont="1" applyBorder="1"/>
    <xf numFmtId="164" fontId="5" fillId="0" borderId="4" xfId="1" applyNumberFormat="1" applyFont="1" applyFill="1" applyBorder="1"/>
    <xf numFmtId="44" fontId="5" fillId="0" borderId="4" xfId="2" applyFont="1" applyFill="1" applyBorder="1"/>
    <xf numFmtId="166" fontId="5" fillId="0" borderId="4" xfId="2" applyNumberFormat="1" applyFont="1" applyFill="1" applyBorder="1"/>
    <xf numFmtId="9" fontId="5" fillId="0" borderId="4" xfId="3" applyFont="1" applyFill="1" applyBorder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4" fontId="6" fillId="0" borderId="6" xfId="1" applyNumberFormat="1" applyFont="1" applyFill="1" applyBorder="1" applyAlignment="1">
      <alignment horizontal="center" wrapText="1"/>
    </xf>
    <xf numFmtId="44" fontId="6" fillId="0" borderId="7" xfId="2" applyFont="1" applyFill="1" applyBorder="1" applyAlignment="1">
      <alignment horizontal="center" wrapText="1"/>
    </xf>
    <xf numFmtId="0" fontId="5" fillId="0" borderId="8" xfId="0" applyFont="1" applyBorder="1"/>
    <xf numFmtId="0" fontId="6" fillId="0" borderId="8" xfId="0" applyFont="1" applyBorder="1" applyAlignment="1">
      <alignment horizontal="center"/>
    </xf>
    <xf numFmtId="166" fontId="5" fillId="0" borderId="9" xfId="2" applyNumberFormat="1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left"/>
    </xf>
    <xf numFmtId="9" fontId="5" fillId="0" borderId="12" xfId="3" applyFont="1" applyFill="1" applyBorder="1"/>
    <xf numFmtId="0" fontId="5" fillId="0" borderId="12" xfId="0" applyFont="1" applyBorder="1" applyAlignment="1">
      <alignment horizontal="left" vertical="center"/>
    </xf>
    <xf numFmtId="166" fontId="5" fillId="0" borderId="12" xfId="0" applyNumberFormat="1" applyFont="1" applyBorder="1"/>
    <xf numFmtId="0" fontId="3" fillId="0" borderId="13" xfId="0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2" fillId="0" borderId="17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44" fontId="2" fillId="0" borderId="0" xfId="4" applyFont="1" applyBorder="1"/>
    <xf numFmtId="3" fontId="3" fillId="0" borderId="0" xfId="0" applyNumberFormat="1" applyFont="1" applyAlignment="1">
      <alignment horizontal="right"/>
    </xf>
    <xf numFmtId="44" fontId="3" fillId="0" borderId="18" xfId="4" applyFont="1" applyBorder="1"/>
    <xf numFmtId="167" fontId="3" fillId="0" borderId="0" xfId="0" applyNumberFormat="1" applyFont="1" applyAlignment="1">
      <alignment horizontal="center"/>
    </xf>
    <xf numFmtId="0" fontId="11" fillId="0" borderId="3" xfId="0" applyFont="1" applyBorder="1"/>
    <xf numFmtId="165" fontId="11" fillId="0" borderId="3" xfId="1" applyNumberFormat="1" applyFont="1" applyFill="1" applyBorder="1"/>
    <xf numFmtId="166" fontId="11" fillId="0" borderId="9" xfId="2" applyNumberFormat="1" applyFont="1" applyFill="1" applyBorder="1"/>
    <xf numFmtId="168" fontId="0" fillId="0" borderId="0" xfId="0" applyNumberFormat="1"/>
    <xf numFmtId="0" fontId="5" fillId="0" borderId="3" xfId="0" quotePrefix="1" applyFont="1" applyBorder="1"/>
    <xf numFmtId="0" fontId="2" fillId="0" borderId="3" xfId="0" applyFont="1" applyBorder="1"/>
    <xf numFmtId="3" fontId="2" fillId="0" borderId="3" xfId="0" applyNumberFormat="1" applyFont="1" applyBorder="1"/>
    <xf numFmtId="164" fontId="0" fillId="0" borderId="0" xfId="0" applyNumberFormat="1"/>
    <xf numFmtId="43" fontId="0" fillId="0" borderId="0" xfId="0" applyNumberFormat="1"/>
    <xf numFmtId="44" fontId="2" fillId="0" borderId="15" xfId="4" applyFont="1" applyBorder="1"/>
    <xf numFmtId="166" fontId="0" fillId="0" borderId="0" xfId="4" applyNumberFormat="1" applyFont="1"/>
    <xf numFmtId="44" fontId="2" fillId="0" borderId="16" xfId="4" applyFont="1" applyBorder="1"/>
    <xf numFmtId="44" fontId="2" fillId="0" borderId="0" xfId="4" applyFont="1"/>
    <xf numFmtId="44" fontId="2" fillId="0" borderId="2" xfId="4" applyFont="1" applyBorder="1"/>
    <xf numFmtId="44" fontId="3" fillId="0" borderId="0" xfId="4" applyFont="1"/>
    <xf numFmtId="44" fontId="11" fillId="0" borderId="3" xfId="2" applyFont="1" applyFill="1" applyBorder="1"/>
    <xf numFmtId="44" fontId="7" fillId="0" borderId="3" xfId="2" applyFont="1" applyFill="1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0" borderId="3" xfId="0" applyBorder="1" applyAlignment="1">
      <alignment horizontal="center" wrapText="1"/>
    </xf>
    <xf numFmtId="0" fontId="12" fillId="0" borderId="0" xfId="5"/>
    <xf numFmtId="3" fontId="0" fillId="0" borderId="0" xfId="0" applyNumberFormat="1"/>
    <xf numFmtId="1" fontId="0" fillId="0" borderId="3" xfId="0" applyNumberFormat="1" applyBorder="1" applyAlignment="1">
      <alignment horizontal="center" wrapText="1"/>
    </xf>
    <xf numFmtId="44" fontId="0" fillId="0" borderId="0" xfId="2" applyFont="1"/>
    <xf numFmtId="9" fontId="0" fillId="0" borderId="0" xfId="0" applyNumberFormat="1"/>
    <xf numFmtId="0" fontId="0" fillId="0" borderId="0" xfId="0" quotePrefix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9" borderId="0" xfId="0" applyNumberFormat="1" applyFill="1" applyAlignment="1">
      <alignment wrapText="1"/>
    </xf>
    <xf numFmtId="0" fontId="0" fillId="0" borderId="0" xfId="0" applyAlignment="1">
      <alignment wrapText="1"/>
    </xf>
    <xf numFmtId="3" fontId="0" fillId="9" borderId="19" xfId="0" applyNumberFormat="1" applyFill="1" applyBorder="1" applyAlignment="1">
      <alignment wrapText="1"/>
    </xf>
    <xf numFmtId="3" fontId="0" fillId="9" borderId="20" xfId="0" applyNumberFormat="1" applyFill="1" applyBorder="1" applyAlignment="1">
      <alignment wrapText="1"/>
    </xf>
    <xf numFmtId="3" fontId="0" fillId="9" borderId="21" xfId="0" applyNumberFormat="1" applyFill="1" applyBorder="1" applyAlignment="1">
      <alignment wrapText="1"/>
    </xf>
    <xf numFmtId="0" fontId="0" fillId="0" borderId="3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9" borderId="22" xfId="0" applyNumberFormat="1" applyFill="1" applyBorder="1"/>
    <xf numFmtId="0" fontId="0" fillId="0" borderId="23" xfId="0" applyBorder="1"/>
    <xf numFmtId="3" fontId="0" fillId="9" borderId="23" xfId="0" applyNumberForma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10" borderId="19" xfId="0" applyFill="1" applyBorder="1"/>
    <xf numFmtId="0" fontId="0" fillId="0" borderId="21" xfId="0" applyBorder="1"/>
    <xf numFmtId="3" fontId="0" fillId="9" borderId="3" xfId="0" applyNumberFormat="1" applyFill="1" applyBorder="1"/>
    <xf numFmtId="3" fontId="0" fillId="0" borderId="3" xfId="0" applyNumberFormat="1" applyBorder="1"/>
    <xf numFmtId="0" fontId="0" fillId="0" borderId="3" xfId="0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Currency 2" xfId="4" xr:uid="{59607FDA-0F48-4239-8FE3-D396FE0C953A}"/>
    <cellStyle name="Normal" xfId="0" builtinId="0"/>
    <cellStyle name="Percent" xfId="3" builtinId="5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PrelEst\Data\R%20Projects\R-2576%20(Mid%20Currituck)\2024%20unit%20price%20update\bridges%20-%20fd%20comments.xlsx" TargetMode="External"/><Relationship Id="rId1" Type="http://schemas.openxmlformats.org/officeDocument/2006/relationships/externalLinkPath" Target="bridges%20-%20fd%20com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3">
          <cell r="CF3">
            <v>491</v>
          </cell>
          <cell r="CH3">
            <v>51555</v>
          </cell>
        </row>
        <row r="5">
          <cell r="CH5">
            <v>7844</v>
          </cell>
        </row>
        <row r="6">
          <cell r="CH6">
            <v>392383.66666666634</v>
          </cell>
        </row>
        <row r="7">
          <cell r="CH7">
            <v>6770</v>
          </cell>
        </row>
        <row r="8">
          <cell r="CH8">
            <v>39100</v>
          </cell>
        </row>
        <row r="16">
          <cell r="C16">
            <v>5</v>
          </cell>
          <cell r="D16">
            <v>5</v>
          </cell>
          <cell r="E16">
            <v>5</v>
          </cell>
          <cell r="F16">
            <v>5</v>
          </cell>
          <cell r="G16">
            <v>5</v>
          </cell>
          <cell r="H16">
            <v>5</v>
          </cell>
          <cell r="I16">
            <v>5</v>
          </cell>
          <cell r="J16">
            <v>5</v>
          </cell>
          <cell r="K16">
            <v>5</v>
          </cell>
          <cell r="L16">
            <v>5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B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5</v>
          </cell>
          <cell r="AG16">
            <v>5</v>
          </cell>
          <cell r="AH16">
            <v>5</v>
          </cell>
          <cell r="AI16">
            <v>5</v>
          </cell>
          <cell r="AJ16">
            <v>5</v>
          </cell>
          <cell r="AK16">
            <v>5</v>
          </cell>
          <cell r="AL16">
            <v>5</v>
          </cell>
          <cell r="AM16">
            <v>5</v>
          </cell>
          <cell r="AN16">
            <v>5</v>
          </cell>
          <cell r="AO16">
            <v>5</v>
          </cell>
          <cell r="AP16">
            <v>5</v>
          </cell>
          <cell r="AQ16">
            <v>5</v>
          </cell>
          <cell r="AR16">
            <v>5</v>
          </cell>
          <cell r="AS16">
            <v>5</v>
          </cell>
          <cell r="AT16">
            <v>5</v>
          </cell>
          <cell r="AU16">
            <v>5</v>
          </cell>
          <cell r="AV16">
            <v>5</v>
          </cell>
          <cell r="AW16">
            <v>5</v>
          </cell>
          <cell r="AX16">
            <v>5</v>
          </cell>
          <cell r="AY16">
            <v>5</v>
          </cell>
          <cell r="AZ16">
            <v>5</v>
          </cell>
          <cell r="BA16">
            <v>5</v>
          </cell>
          <cell r="BB16">
            <v>5</v>
          </cell>
          <cell r="BC16">
            <v>5</v>
          </cell>
          <cell r="BD16">
            <v>5</v>
          </cell>
          <cell r="BE16">
            <v>5</v>
          </cell>
          <cell r="BF16">
            <v>5</v>
          </cell>
          <cell r="BG16">
            <v>5</v>
          </cell>
          <cell r="BH16">
            <v>5</v>
          </cell>
          <cell r="BI16">
            <v>5</v>
          </cell>
          <cell r="BJ16">
            <v>5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  <cell r="BW16">
            <v>5</v>
          </cell>
          <cell r="BX16">
            <v>5</v>
          </cell>
          <cell r="BY16">
            <v>5</v>
          </cell>
          <cell r="BZ16">
            <v>5</v>
          </cell>
          <cell r="CA16">
            <v>5</v>
          </cell>
          <cell r="CB16">
            <v>5</v>
          </cell>
          <cell r="CC16">
            <v>5</v>
          </cell>
        </row>
        <row r="23">
          <cell r="B23">
            <v>5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5</v>
          </cell>
          <cell r="I23">
            <v>5</v>
          </cell>
          <cell r="J23">
            <v>5</v>
          </cell>
          <cell r="K23">
            <v>5</v>
          </cell>
          <cell r="L23">
            <v>5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>
            <v>5</v>
          </cell>
          <cell r="S23">
            <v>5</v>
          </cell>
          <cell r="T23">
            <v>5</v>
          </cell>
          <cell r="U23">
            <v>5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5</v>
          </cell>
          <cell r="AA23">
            <v>5</v>
          </cell>
          <cell r="AB23">
            <v>5</v>
          </cell>
          <cell r="AC23">
            <v>5</v>
          </cell>
          <cell r="AD23">
            <v>5</v>
          </cell>
          <cell r="AE23">
            <v>5</v>
          </cell>
          <cell r="AF23">
            <v>5</v>
          </cell>
          <cell r="AG23">
            <v>5</v>
          </cell>
          <cell r="AH23">
            <v>5</v>
          </cell>
          <cell r="AI23">
            <v>5</v>
          </cell>
          <cell r="AJ23">
            <v>5</v>
          </cell>
          <cell r="AK23">
            <v>5</v>
          </cell>
          <cell r="AL23">
            <v>5</v>
          </cell>
          <cell r="AM23">
            <v>5</v>
          </cell>
          <cell r="AN23">
            <v>5</v>
          </cell>
          <cell r="AO23">
            <v>5</v>
          </cell>
          <cell r="AP23">
            <v>5</v>
          </cell>
          <cell r="AQ23">
            <v>5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5</v>
          </cell>
          <cell r="BA23">
            <v>5</v>
          </cell>
          <cell r="BB23">
            <v>5</v>
          </cell>
          <cell r="BC23">
            <v>5</v>
          </cell>
          <cell r="BD23">
            <v>5</v>
          </cell>
          <cell r="BE23">
            <v>5</v>
          </cell>
          <cell r="BF23">
            <v>5</v>
          </cell>
          <cell r="BG23">
            <v>5</v>
          </cell>
          <cell r="BH23">
            <v>5</v>
          </cell>
          <cell r="BI23">
            <v>5</v>
          </cell>
          <cell r="BJ23">
            <v>5</v>
          </cell>
          <cell r="BK23">
            <v>5</v>
          </cell>
          <cell r="BL23">
            <v>5</v>
          </cell>
          <cell r="BM23">
            <v>5</v>
          </cell>
          <cell r="BN23">
            <v>5</v>
          </cell>
          <cell r="BO23">
            <v>5</v>
          </cell>
          <cell r="BP23">
            <v>5</v>
          </cell>
          <cell r="BQ23">
            <v>5</v>
          </cell>
          <cell r="BR23">
            <v>5</v>
          </cell>
          <cell r="BS23">
            <v>5</v>
          </cell>
          <cell r="BT23">
            <v>5</v>
          </cell>
          <cell r="BU23">
            <v>5</v>
          </cell>
          <cell r="BV23">
            <v>5</v>
          </cell>
          <cell r="BW23">
            <v>5</v>
          </cell>
          <cell r="BX23">
            <v>5</v>
          </cell>
          <cell r="BY23">
            <v>5</v>
          </cell>
          <cell r="BZ23">
            <v>5</v>
          </cell>
          <cell r="CA23">
            <v>5</v>
          </cell>
          <cell r="CB23">
            <v>5</v>
          </cell>
          <cell r="CC23">
            <v>5</v>
          </cell>
        </row>
        <row r="30">
          <cell r="B30">
            <v>5</v>
          </cell>
          <cell r="C30">
            <v>5</v>
          </cell>
          <cell r="D30">
            <v>5</v>
          </cell>
          <cell r="E30">
            <v>5</v>
          </cell>
          <cell r="F30">
            <v>5</v>
          </cell>
          <cell r="G30">
            <v>5</v>
          </cell>
          <cell r="H30">
            <v>5</v>
          </cell>
          <cell r="I30">
            <v>5</v>
          </cell>
          <cell r="J30">
            <v>5</v>
          </cell>
          <cell r="K30">
            <v>5</v>
          </cell>
          <cell r="L30">
            <v>5</v>
          </cell>
          <cell r="M30">
            <v>5</v>
          </cell>
          <cell r="N30">
            <v>5</v>
          </cell>
          <cell r="O30">
            <v>5</v>
          </cell>
          <cell r="P30">
            <v>5</v>
          </cell>
          <cell r="Q30">
            <v>5</v>
          </cell>
          <cell r="R30">
            <v>5</v>
          </cell>
          <cell r="S30">
            <v>5</v>
          </cell>
          <cell r="T30">
            <v>5</v>
          </cell>
          <cell r="U30">
            <v>5</v>
          </cell>
          <cell r="V30">
            <v>5</v>
          </cell>
          <cell r="W30">
            <v>5</v>
          </cell>
          <cell r="X30">
            <v>5</v>
          </cell>
          <cell r="Y30">
            <v>5</v>
          </cell>
          <cell r="Z30">
            <v>5</v>
          </cell>
          <cell r="AA30">
            <v>5</v>
          </cell>
          <cell r="AB30">
            <v>5</v>
          </cell>
          <cell r="AC30">
            <v>5</v>
          </cell>
          <cell r="AD30">
            <v>5</v>
          </cell>
          <cell r="AE30">
            <v>5</v>
          </cell>
          <cell r="AF30">
            <v>5</v>
          </cell>
          <cell r="AG30">
            <v>5</v>
          </cell>
          <cell r="AH30">
            <v>5</v>
          </cell>
          <cell r="AI30">
            <v>5</v>
          </cell>
          <cell r="AJ30">
            <v>5</v>
          </cell>
          <cell r="AK30">
            <v>5</v>
          </cell>
          <cell r="AL30">
            <v>5</v>
          </cell>
          <cell r="AM30">
            <v>5</v>
          </cell>
          <cell r="AN30">
            <v>5</v>
          </cell>
          <cell r="AO30">
            <v>5</v>
          </cell>
          <cell r="AP30">
            <v>5</v>
          </cell>
          <cell r="AQ30">
            <v>5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5</v>
          </cell>
          <cell r="BA30">
            <v>5</v>
          </cell>
          <cell r="BB30">
            <v>5</v>
          </cell>
          <cell r="BC30">
            <v>5</v>
          </cell>
          <cell r="BD30">
            <v>5</v>
          </cell>
          <cell r="BE30">
            <v>5</v>
          </cell>
          <cell r="BF30">
            <v>5</v>
          </cell>
          <cell r="BG30">
            <v>5</v>
          </cell>
          <cell r="BH30">
            <v>5</v>
          </cell>
          <cell r="BI30">
            <v>5</v>
          </cell>
          <cell r="BJ30">
            <v>5</v>
          </cell>
          <cell r="BK30">
            <v>5</v>
          </cell>
          <cell r="BL30">
            <v>5</v>
          </cell>
          <cell r="BM30">
            <v>5</v>
          </cell>
          <cell r="BN30">
            <v>5</v>
          </cell>
          <cell r="BO30">
            <v>5</v>
          </cell>
          <cell r="BP30">
            <v>5</v>
          </cell>
          <cell r="BQ30">
            <v>5</v>
          </cell>
          <cell r="BR30">
            <v>5</v>
          </cell>
          <cell r="BS30">
            <v>5</v>
          </cell>
          <cell r="BT30">
            <v>5</v>
          </cell>
          <cell r="BU30">
            <v>5</v>
          </cell>
          <cell r="BV30">
            <v>5</v>
          </cell>
          <cell r="BW30">
            <v>5</v>
          </cell>
          <cell r="BX30">
            <v>5</v>
          </cell>
          <cell r="BY30">
            <v>5</v>
          </cell>
          <cell r="BZ30">
            <v>5</v>
          </cell>
          <cell r="CA30">
            <v>5</v>
          </cell>
          <cell r="CB30">
            <v>6</v>
          </cell>
          <cell r="CC30">
            <v>6</v>
          </cell>
        </row>
        <row r="34">
          <cell r="K34">
            <v>1237</v>
          </cell>
          <cell r="M34">
            <v>126792.5</v>
          </cell>
        </row>
        <row r="35">
          <cell r="K35">
            <v>72</v>
          </cell>
          <cell r="M35">
            <v>5760</v>
          </cell>
        </row>
        <row r="37">
          <cell r="B37">
            <v>6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</row>
        <row r="38">
          <cell r="G38">
            <v>7</v>
          </cell>
          <cell r="H38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078D-1214-443F-8464-AC97A9F566B6}">
  <dimension ref="C1:K203"/>
  <sheetViews>
    <sheetView tabSelected="1" workbookViewId="0">
      <selection activeCell="D6" sqref="D6"/>
    </sheetView>
  </sheetViews>
  <sheetFormatPr defaultRowHeight="15" x14ac:dyDescent="0.25"/>
  <cols>
    <col min="3" max="3" width="14.28515625" customWidth="1"/>
    <col min="4" max="4" width="75" customWidth="1"/>
    <col min="5" max="5" width="11.42578125" bestFit="1" customWidth="1"/>
    <col min="6" max="6" width="5.85546875" bestFit="1" customWidth="1"/>
    <col min="7" max="7" width="16.28515625" customWidth="1"/>
    <col min="8" max="8" width="19.28515625" customWidth="1"/>
    <col min="9" max="9" width="2.42578125" customWidth="1"/>
    <col min="10" max="10" width="13.28515625" customWidth="1"/>
    <col min="11" max="11" width="11.5703125" customWidth="1"/>
    <col min="15" max="15" width="9.140625" customWidth="1"/>
  </cols>
  <sheetData>
    <row r="1" spans="3:8" ht="15.75" thickBot="1" x14ac:dyDescent="0.3">
      <c r="C1" s="1" t="s">
        <v>0</v>
      </c>
      <c r="D1" s="1"/>
      <c r="E1" s="2" t="s">
        <v>1</v>
      </c>
      <c r="F1" s="3"/>
      <c r="G1" s="1" t="s">
        <v>2</v>
      </c>
      <c r="H1" s="4" t="s">
        <v>3</v>
      </c>
    </row>
    <row r="2" spans="3:8" ht="15.75" thickBot="1" x14ac:dyDescent="0.3">
      <c r="C2" s="1" t="s">
        <v>4</v>
      </c>
      <c r="D2" s="1"/>
      <c r="E2" s="5"/>
      <c r="F2" s="1"/>
      <c r="G2" s="6"/>
      <c r="H2" s="6"/>
    </row>
    <row r="3" spans="3:8" x14ac:dyDescent="0.25">
      <c r="C3" s="1"/>
      <c r="D3" s="1" t="s">
        <v>5</v>
      </c>
      <c r="E3" s="5"/>
      <c r="F3" s="1"/>
      <c r="G3" s="6"/>
      <c r="H3" s="44" t="s">
        <v>180</v>
      </c>
    </row>
    <row r="4" spans="3:8" ht="15.75" thickBot="1" x14ac:dyDescent="0.3">
      <c r="C4" s="1" t="s">
        <v>6</v>
      </c>
      <c r="D4" s="1"/>
      <c r="E4" s="5"/>
      <c r="F4" s="1"/>
      <c r="G4" s="6"/>
      <c r="H4" s="45">
        <f>SUM(H201)</f>
        <v>761700000</v>
      </c>
    </row>
    <row r="5" spans="3:8" ht="15.75" thickBot="1" x14ac:dyDescent="0.3">
      <c r="C5" s="1"/>
      <c r="D5" s="1"/>
      <c r="E5" s="5"/>
      <c r="F5" s="1"/>
      <c r="G5" s="6"/>
      <c r="H5" s="53"/>
    </row>
    <row r="6" spans="3:8" x14ac:dyDescent="0.25">
      <c r="C6" s="1"/>
      <c r="D6" s="1"/>
      <c r="E6" s="5"/>
      <c r="F6" s="1"/>
      <c r="G6" s="6"/>
      <c r="H6" s="44" t="s">
        <v>182</v>
      </c>
    </row>
    <row r="7" spans="3:8" ht="15.75" thickBot="1" x14ac:dyDescent="0.3">
      <c r="C7" s="1"/>
      <c r="D7" s="1"/>
      <c r="E7" s="5"/>
      <c r="F7" s="1"/>
      <c r="G7" s="6"/>
      <c r="H7" s="45">
        <f>H203</f>
        <v>914100000</v>
      </c>
    </row>
    <row r="8" spans="3:8" x14ac:dyDescent="0.25">
      <c r="C8" s="1" t="s">
        <v>7</v>
      </c>
      <c r="D8" s="1"/>
      <c r="E8" s="5"/>
      <c r="F8" s="7" t="s">
        <v>8</v>
      </c>
      <c r="G8" s="8">
        <v>45329</v>
      </c>
      <c r="H8" s="9"/>
    </row>
    <row r="9" spans="3:8" x14ac:dyDescent="0.25">
      <c r="C9" s="1" t="s">
        <v>9</v>
      </c>
      <c r="D9" s="1" t="s">
        <v>10</v>
      </c>
      <c r="E9" s="5"/>
      <c r="F9" s="5" t="s">
        <v>8</v>
      </c>
      <c r="G9" s="8">
        <v>45329</v>
      </c>
      <c r="H9" s="5"/>
    </row>
    <row r="10" spans="3:8" x14ac:dyDescent="0.25">
      <c r="C10" s="1" t="s">
        <v>11</v>
      </c>
      <c r="D10" s="1" t="s">
        <v>196</v>
      </c>
      <c r="E10" s="5"/>
      <c r="F10" s="7" t="s">
        <v>8</v>
      </c>
      <c r="G10" s="89" t="s">
        <v>198</v>
      </c>
      <c r="H10" s="89"/>
    </row>
    <row r="11" spans="3:8" x14ac:dyDescent="0.25">
      <c r="C11" s="1"/>
      <c r="D11" s="1" t="s">
        <v>195</v>
      </c>
      <c r="E11" s="5"/>
      <c r="F11" s="10"/>
      <c r="G11" s="90" t="s">
        <v>240</v>
      </c>
      <c r="H11" s="90"/>
    </row>
    <row r="12" spans="3:8" x14ac:dyDescent="0.25">
      <c r="C12" s="11"/>
      <c r="D12" s="11"/>
      <c r="E12" s="12"/>
      <c r="F12" s="13"/>
      <c r="G12" s="11"/>
      <c r="H12" s="14"/>
    </row>
    <row r="13" spans="3:8" ht="15.75" thickBot="1" x14ac:dyDescent="0.3">
      <c r="C13" s="15"/>
      <c r="D13" s="15"/>
      <c r="E13" s="16"/>
      <c r="F13" s="17"/>
      <c r="G13" s="15"/>
      <c r="H13" s="18"/>
    </row>
    <row r="14" spans="3:8" x14ac:dyDescent="0.25">
      <c r="C14" s="31" t="s">
        <v>12</v>
      </c>
      <c r="D14" s="32" t="s">
        <v>13</v>
      </c>
      <c r="E14" s="33" t="s">
        <v>14</v>
      </c>
      <c r="F14" s="32" t="s">
        <v>15</v>
      </c>
      <c r="G14" s="32" t="s">
        <v>16</v>
      </c>
      <c r="H14" s="34" t="s">
        <v>17</v>
      </c>
    </row>
    <row r="15" spans="3:8" x14ac:dyDescent="0.25">
      <c r="C15" s="35"/>
      <c r="D15" s="19" t="s">
        <v>192</v>
      </c>
      <c r="E15" s="25">
        <v>1</v>
      </c>
      <c r="F15" s="19" t="s">
        <v>109</v>
      </c>
      <c r="G15" s="20">
        <f>(J197+J198)*0.05</f>
        <v>29361431.25</v>
      </c>
      <c r="H15" s="37">
        <f t="shared" ref="H15" si="0">E15*G15</f>
        <v>29361431.25</v>
      </c>
    </row>
    <row r="16" spans="3:8" x14ac:dyDescent="0.25">
      <c r="C16" s="36" t="s">
        <v>18</v>
      </c>
      <c r="D16" s="19" t="s">
        <v>19</v>
      </c>
      <c r="E16" s="21">
        <v>21.3</v>
      </c>
      <c r="F16" s="19" t="s">
        <v>20</v>
      </c>
      <c r="G16" s="20">
        <v>45000</v>
      </c>
      <c r="H16" s="37">
        <f>E16*G16</f>
        <v>958500</v>
      </c>
    </row>
    <row r="17" spans="3:8" x14ac:dyDescent="0.25">
      <c r="C17" s="35"/>
      <c r="D17" s="19" t="s">
        <v>21</v>
      </c>
      <c r="E17" s="25">
        <v>3</v>
      </c>
      <c r="F17" s="19" t="s">
        <v>20</v>
      </c>
      <c r="G17" s="20">
        <v>10000</v>
      </c>
      <c r="H17" s="37">
        <f>E17*G17</f>
        <v>30000</v>
      </c>
    </row>
    <row r="18" spans="3:8" x14ac:dyDescent="0.25">
      <c r="C18" s="35"/>
      <c r="D18" s="19"/>
      <c r="E18" s="25"/>
      <c r="F18" s="19"/>
      <c r="G18" s="20"/>
      <c r="H18" s="37"/>
    </row>
    <row r="19" spans="3:8" x14ac:dyDescent="0.25">
      <c r="C19" s="35"/>
      <c r="D19" s="19" t="s">
        <v>22</v>
      </c>
      <c r="E19" s="25">
        <v>57040</v>
      </c>
      <c r="F19" s="19" t="s">
        <v>23</v>
      </c>
      <c r="G19" s="20">
        <v>20</v>
      </c>
      <c r="H19" s="37">
        <f t="shared" ref="H19:H81" si="1">E19*G19</f>
        <v>1140800</v>
      </c>
    </row>
    <row r="20" spans="3:8" x14ac:dyDescent="0.25">
      <c r="C20" s="35"/>
      <c r="D20" s="19"/>
      <c r="E20" s="25"/>
      <c r="F20" s="19"/>
      <c r="G20" s="20"/>
      <c r="H20" s="37"/>
    </row>
    <row r="21" spans="3:8" x14ac:dyDescent="0.25">
      <c r="C21" s="35"/>
      <c r="D21" s="19" t="s">
        <v>24</v>
      </c>
      <c r="E21" s="25">
        <v>1001230</v>
      </c>
      <c r="F21" s="19" t="s">
        <v>23</v>
      </c>
      <c r="G21" s="20">
        <v>16</v>
      </c>
      <c r="H21" s="37">
        <f t="shared" si="1"/>
        <v>16019680</v>
      </c>
    </row>
    <row r="22" spans="3:8" x14ac:dyDescent="0.25">
      <c r="C22" s="35"/>
      <c r="D22" s="19" t="s">
        <v>25</v>
      </c>
      <c r="E22" s="25">
        <v>1380</v>
      </c>
      <c r="F22" s="19" t="s">
        <v>23</v>
      </c>
      <c r="G22" s="20">
        <v>18</v>
      </c>
      <c r="H22" s="37">
        <f t="shared" si="1"/>
        <v>24840</v>
      </c>
    </row>
    <row r="23" spans="3:8" x14ac:dyDescent="0.25">
      <c r="C23" s="35"/>
      <c r="D23" s="19" t="s">
        <v>26</v>
      </c>
      <c r="E23" s="25">
        <v>7810</v>
      </c>
      <c r="F23" s="19" t="s">
        <v>27</v>
      </c>
      <c r="G23" s="20">
        <v>10.5</v>
      </c>
      <c r="H23" s="37">
        <f t="shared" si="1"/>
        <v>82005</v>
      </c>
    </row>
    <row r="24" spans="3:8" x14ac:dyDescent="0.25">
      <c r="C24" s="35"/>
      <c r="D24" s="19" t="s">
        <v>28</v>
      </c>
      <c r="E24" s="25">
        <v>23740</v>
      </c>
      <c r="F24" s="19" t="s">
        <v>27</v>
      </c>
      <c r="G24" s="20">
        <v>4.5</v>
      </c>
      <c r="H24" s="37">
        <f t="shared" si="1"/>
        <v>106830</v>
      </c>
    </row>
    <row r="25" spans="3:8" x14ac:dyDescent="0.25">
      <c r="C25" s="35"/>
      <c r="D25" s="19" t="s">
        <v>29</v>
      </c>
      <c r="E25" s="25">
        <v>26320</v>
      </c>
      <c r="F25" s="19" t="s">
        <v>30</v>
      </c>
      <c r="G25" s="20">
        <v>57</v>
      </c>
      <c r="H25" s="37">
        <f t="shared" si="1"/>
        <v>1500240</v>
      </c>
    </row>
    <row r="26" spans="3:8" x14ac:dyDescent="0.25">
      <c r="C26" s="35"/>
      <c r="D26" s="19"/>
      <c r="E26" s="25"/>
      <c r="F26" s="19"/>
      <c r="G26" s="20"/>
      <c r="H26" s="37"/>
    </row>
    <row r="27" spans="3:8" x14ac:dyDescent="0.25">
      <c r="C27" s="35"/>
      <c r="D27" s="19" t="s">
        <v>31</v>
      </c>
      <c r="E27" s="25">
        <v>1180</v>
      </c>
      <c r="F27" s="19" t="s">
        <v>32</v>
      </c>
      <c r="G27" s="20">
        <v>67</v>
      </c>
      <c r="H27" s="37">
        <f t="shared" si="1"/>
        <v>79060</v>
      </c>
    </row>
    <row r="28" spans="3:8" x14ac:dyDescent="0.25">
      <c r="C28" s="35"/>
      <c r="D28" s="19" t="s">
        <v>33</v>
      </c>
      <c r="E28" s="25">
        <v>3660</v>
      </c>
      <c r="F28" s="19" t="s">
        <v>27</v>
      </c>
      <c r="G28" s="20">
        <v>4.0999999999999996</v>
      </c>
      <c r="H28" s="37">
        <f t="shared" si="1"/>
        <v>15005.999999999998</v>
      </c>
    </row>
    <row r="29" spans="3:8" x14ac:dyDescent="0.25">
      <c r="C29" s="35"/>
      <c r="D29" s="19" t="s">
        <v>34</v>
      </c>
      <c r="E29" s="25">
        <v>760</v>
      </c>
      <c r="F29" s="19" t="s">
        <v>35</v>
      </c>
      <c r="G29" s="20">
        <v>95</v>
      </c>
      <c r="H29" s="37">
        <f t="shared" si="1"/>
        <v>72200</v>
      </c>
    </row>
    <row r="30" spans="3:8" x14ac:dyDescent="0.25">
      <c r="C30" s="35"/>
      <c r="D30" s="19" t="s">
        <v>36</v>
      </c>
      <c r="E30" s="25">
        <v>194</v>
      </c>
      <c r="F30" s="19" t="s">
        <v>35</v>
      </c>
      <c r="G30" s="20">
        <v>115</v>
      </c>
      <c r="H30" s="37">
        <f t="shared" si="1"/>
        <v>22310</v>
      </c>
    </row>
    <row r="31" spans="3:8" x14ac:dyDescent="0.25">
      <c r="C31" s="35"/>
      <c r="D31" s="19" t="s">
        <v>37</v>
      </c>
      <c r="E31" s="25">
        <v>20</v>
      </c>
      <c r="F31" s="19" t="s">
        <v>35</v>
      </c>
      <c r="G31" s="20">
        <v>175</v>
      </c>
      <c r="H31" s="37">
        <f t="shared" si="1"/>
        <v>3500</v>
      </c>
    </row>
    <row r="32" spans="3:8" x14ac:dyDescent="0.25">
      <c r="C32" s="35"/>
      <c r="D32" s="19" t="s">
        <v>38</v>
      </c>
      <c r="E32" s="25">
        <v>12</v>
      </c>
      <c r="F32" s="19" t="s">
        <v>39</v>
      </c>
      <c r="G32" s="20">
        <v>765</v>
      </c>
      <c r="H32" s="37">
        <f t="shared" si="1"/>
        <v>9180</v>
      </c>
    </row>
    <row r="33" spans="3:8" x14ac:dyDescent="0.25">
      <c r="C33" s="35"/>
      <c r="D33" s="19" t="s">
        <v>40</v>
      </c>
      <c r="E33" s="25">
        <v>156</v>
      </c>
      <c r="F33" s="19" t="s">
        <v>35</v>
      </c>
      <c r="G33" s="20">
        <v>125</v>
      </c>
      <c r="H33" s="37">
        <f t="shared" si="1"/>
        <v>19500</v>
      </c>
    </row>
    <row r="34" spans="3:8" x14ac:dyDescent="0.25">
      <c r="C34" s="35"/>
      <c r="D34" s="19" t="s">
        <v>41</v>
      </c>
      <c r="E34" s="25">
        <v>272</v>
      </c>
      <c r="F34" s="19" t="s">
        <v>35</v>
      </c>
      <c r="G34" s="20">
        <v>500</v>
      </c>
      <c r="H34" s="37">
        <f t="shared" si="1"/>
        <v>136000</v>
      </c>
    </row>
    <row r="35" spans="3:8" x14ac:dyDescent="0.25">
      <c r="C35" s="35"/>
      <c r="D35" s="19" t="s">
        <v>42</v>
      </c>
      <c r="E35" s="25">
        <v>460</v>
      </c>
      <c r="F35" s="19" t="s">
        <v>35</v>
      </c>
      <c r="G35" s="20">
        <v>80</v>
      </c>
      <c r="H35" s="37">
        <f t="shared" si="1"/>
        <v>36800</v>
      </c>
    </row>
    <row r="36" spans="3:8" x14ac:dyDescent="0.25">
      <c r="C36" s="35"/>
      <c r="D36" s="19" t="s">
        <v>43</v>
      </c>
      <c r="E36" s="25">
        <v>360</v>
      </c>
      <c r="F36" s="19" t="s">
        <v>35</v>
      </c>
      <c r="G36" s="20">
        <v>100</v>
      </c>
      <c r="H36" s="37">
        <f t="shared" si="1"/>
        <v>36000</v>
      </c>
    </row>
    <row r="37" spans="3:8" x14ac:dyDescent="0.25">
      <c r="C37" s="35"/>
      <c r="D37" s="19" t="s">
        <v>44</v>
      </c>
      <c r="E37" s="25">
        <v>840</v>
      </c>
      <c r="F37" s="19" t="s">
        <v>35</v>
      </c>
      <c r="G37" s="20">
        <v>120</v>
      </c>
      <c r="H37" s="37">
        <f t="shared" si="1"/>
        <v>100800</v>
      </c>
    </row>
    <row r="38" spans="3:8" x14ac:dyDescent="0.25">
      <c r="C38" s="35"/>
      <c r="D38" s="19" t="s">
        <v>45</v>
      </c>
      <c r="E38" s="25">
        <v>268</v>
      </c>
      <c r="F38" s="19" t="s">
        <v>35</v>
      </c>
      <c r="G38" s="20">
        <v>178</v>
      </c>
      <c r="H38" s="37">
        <f t="shared" si="1"/>
        <v>47704</v>
      </c>
    </row>
    <row r="39" spans="3:8" x14ac:dyDescent="0.25">
      <c r="C39" s="35"/>
      <c r="D39" s="19" t="s">
        <v>46</v>
      </c>
      <c r="E39" s="25">
        <v>4464</v>
      </c>
      <c r="F39" s="19" t="s">
        <v>35</v>
      </c>
      <c r="G39" s="20">
        <v>105</v>
      </c>
      <c r="H39" s="37">
        <f t="shared" si="1"/>
        <v>468720</v>
      </c>
    </row>
    <row r="40" spans="3:8" x14ac:dyDescent="0.25">
      <c r="C40" s="35"/>
      <c r="D40" s="19" t="s">
        <v>47</v>
      </c>
      <c r="E40" s="25">
        <v>464</v>
      </c>
      <c r="F40" s="19" t="s">
        <v>35</v>
      </c>
      <c r="G40" s="20">
        <v>130</v>
      </c>
      <c r="H40" s="37">
        <f t="shared" si="1"/>
        <v>60320</v>
      </c>
    </row>
    <row r="41" spans="3:8" x14ac:dyDescent="0.25">
      <c r="C41" s="35"/>
      <c r="D41" s="19" t="s">
        <v>48</v>
      </c>
      <c r="E41" s="25">
        <v>560</v>
      </c>
      <c r="F41" s="19" t="s">
        <v>35</v>
      </c>
      <c r="G41" s="20">
        <v>150</v>
      </c>
      <c r="H41" s="37">
        <f t="shared" si="1"/>
        <v>84000</v>
      </c>
    </row>
    <row r="42" spans="3:8" x14ac:dyDescent="0.25">
      <c r="C42" s="35"/>
      <c r="D42" s="19" t="s">
        <v>49</v>
      </c>
      <c r="E42" s="25">
        <v>88</v>
      </c>
      <c r="F42" s="19" t="s">
        <v>35</v>
      </c>
      <c r="G42" s="20">
        <v>300</v>
      </c>
      <c r="H42" s="37">
        <f t="shared" si="1"/>
        <v>26400</v>
      </c>
    </row>
    <row r="43" spans="3:8" x14ac:dyDescent="0.25">
      <c r="C43" s="35"/>
      <c r="D43" s="19" t="s">
        <v>50</v>
      </c>
      <c r="E43" s="25">
        <v>308</v>
      </c>
      <c r="F43" s="19" t="s">
        <v>35</v>
      </c>
      <c r="G43" s="20">
        <v>325</v>
      </c>
      <c r="H43" s="37">
        <f t="shared" si="1"/>
        <v>100100</v>
      </c>
    </row>
    <row r="44" spans="3:8" x14ac:dyDescent="0.25">
      <c r="C44" s="35"/>
      <c r="D44" s="19" t="s">
        <v>51</v>
      </c>
      <c r="E44" s="25">
        <v>820</v>
      </c>
      <c r="F44" s="19" t="s">
        <v>35</v>
      </c>
      <c r="G44" s="20">
        <v>120</v>
      </c>
      <c r="H44" s="37">
        <f t="shared" si="1"/>
        <v>98400</v>
      </c>
    </row>
    <row r="45" spans="3:8" x14ac:dyDescent="0.25">
      <c r="C45" s="35"/>
      <c r="D45" s="19" t="s">
        <v>52</v>
      </c>
      <c r="E45" s="25">
        <v>556</v>
      </c>
      <c r="F45" s="19" t="s">
        <v>35</v>
      </c>
      <c r="G45" s="20">
        <v>165</v>
      </c>
      <c r="H45" s="37">
        <f t="shared" si="1"/>
        <v>91740</v>
      </c>
    </row>
    <row r="46" spans="3:8" x14ac:dyDescent="0.25">
      <c r="C46" s="35"/>
      <c r="D46" s="19" t="s">
        <v>53</v>
      </c>
      <c r="E46" s="25">
        <v>380</v>
      </c>
      <c r="F46" s="19" t="s">
        <v>35</v>
      </c>
      <c r="G46" s="20">
        <v>210</v>
      </c>
      <c r="H46" s="37">
        <f t="shared" si="1"/>
        <v>79800</v>
      </c>
    </row>
    <row r="47" spans="3:8" x14ac:dyDescent="0.25">
      <c r="C47" s="35"/>
      <c r="D47" s="19" t="s">
        <v>54</v>
      </c>
      <c r="E47" s="25">
        <v>1965</v>
      </c>
      <c r="F47" s="19" t="s">
        <v>35</v>
      </c>
      <c r="G47" s="20">
        <v>33</v>
      </c>
      <c r="H47" s="37">
        <f t="shared" si="1"/>
        <v>64845</v>
      </c>
    </row>
    <row r="48" spans="3:8" x14ac:dyDescent="0.25">
      <c r="C48" s="35"/>
      <c r="D48" s="19"/>
      <c r="E48" s="25"/>
      <c r="F48" s="19"/>
      <c r="G48" s="20"/>
      <c r="H48" s="37"/>
    </row>
    <row r="49" spans="3:8" x14ac:dyDescent="0.25">
      <c r="C49" s="35"/>
      <c r="D49" s="19" t="s">
        <v>55</v>
      </c>
      <c r="E49" s="25">
        <v>148070</v>
      </c>
      <c r="F49" s="19" t="s">
        <v>27</v>
      </c>
      <c r="G49" s="20">
        <v>2.5</v>
      </c>
      <c r="H49" s="37">
        <f t="shared" si="1"/>
        <v>370175</v>
      </c>
    </row>
    <row r="50" spans="3:8" x14ac:dyDescent="0.25">
      <c r="C50" s="35"/>
      <c r="D50" s="19" t="s">
        <v>56</v>
      </c>
      <c r="E50" s="25">
        <v>34500</v>
      </c>
      <c r="F50" s="19" t="s">
        <v>32</v>
      </c>
      <c r="G50" s="20">
        <v>57</v>
      </c>
      <c r="H50" s="37">
        <f t="shared" si="1"/>
        <v>1966500</v>
      </c>
    </row>
    <row r="51" spans="3:8" x14ac:dyDescent="0.25">
      <c r="C51" s="35"/>
      <c r="D51" s="19" t="s">
        <v>57</v>
      </c>
      <c r="E51" s="25">
        <v>14640</v>
      </c>
      <c r="F51" s="19" t="s">
        <v>23</v>
      </c>
      <c r="G51" s="20">
        <v>20</v>
      </c>
      <c r="H51" s="37">
        <f t="shared" si="1"/>
        <v>292800</v>
      </c>
    </row>
    <row r="52" spans="3:8" x14ac:dyDescent="0.25">
      <c r="C52" s="35"/>
      <c r="D52" s="19" t="s">
        <v>58</v>
      </c>
      <c r="E52" s="25">
        <v>40100</v>
      </c>
      <c r="F52" s="19" t="s">
        <v>32</v>
      </c>
      <c r="G52" s="20">
        <v>75</v>
      </c>
      <c r="H52" s="37">
        <f t="shared" si="1"/>
        <v>3007500</v>
      </c>
    </row>
    <row r="53" spans="3:8" x14ac:dyDescent="0.25">
      <c r="C53" s="35"/>
      <c r="D53" s="19" t="s">
        <v>59</v>
      </c>
      <c r="E53" s="25">
        <v>27300</v>
      </c>
      <c r="F53" s="19" t="s">
        <v>32</v>
      </c>
      <c r="G53" s="20">
        <v>80</v>
      </c>
      <c r="H53" s="37">
        <f t="shared" si="1"/>
        <v>2184000</v>
      </c>
    </row>
    <row r="54" spans="3:8" x14ac:dyDescent="0.25">
      <c r="C54" s="35"/>
      <c r="D54" s="19" t="s">
        <v>60</v>
      </c>
      <c r="E54" s="25">
        <v>8300</v>
      </c>
      <c r="F54" s="19" t="s">
        <v>32</v>
      </c>
      <c r="G54" s="20">
        <v>80</v>
      </c>
      <c r="H54" s="37">
        <f t="shared" si="1"/>
        <v>664000</v>
      </c>
    </row>
    <row r="55" spans="3:8" x14ac:dyDescent="0.25">
      <c r="C55" s="35"/>
      <c r="D55" s="19" t="s">
        <v>61</v>
      </c>
      <c r="E55" s="25">
        <v>22800</v>
      </c>
      <c r="F55" s="19" t="s">
        <v>32</v>
      </c>
      <c r="G55" s="20">
        <v>80</v>
      </c>
      <c r="H55" s="37">
        <f t="shared" si="1"/>
        <v>1824000</v>
      </c>
    </row>
    <row r="56" spans="3:8" x14ac:dyDescent="0.25">
      <c r="C56" s="35"/>
      <c r="D56" s="19" t="s">
        <v>62</v>
      </c>
      <c r="E56" s="25">
        <v>5050</v>
      </c>
      <c r="F56" s="19" t="s">
        <v>32</v>
      </c>
      <c r="G56" s="20">
        <v>700</v>
      </c>
      <c r="H56" s="37">
        <f t="shared" si="1"/>
        <v>3535000</v>
      </c>
    </row>
    <row r="57" spans="3:8" x14ac:dyDescent="0.25">
      <c r="C57" s="35"/>
      <c r="D57" s="19" t="s">
        <v>63</v>
      </c>
      <c r="E57" s="25">
        <v>300</v>
      </c>
      <c r="F57" s="19" t="s">
        <v>32</v>
      </c>
      <c r="G57" s="20">
        <v>144</v>
      </c>
      <c r="H57" s="37">
        <f t="shared" si="1"/>
        <v>43200</v>
      </c>
    </row>
    <row r="58" spans="3:8" x14ac:dyDescent="0.25">
      <c r="C58" s="35"/>
      <c r="D58" s="19" t="s">
        <v>64</v>
      </c>
      <c r="E58" s="25">
        <v>1636</v>
      </c>
      <c r="F58" s="19" t="s">
        <v>27</v>
      </c>
      <c r="G58" s="20">
        <v>210</v>
      </c>
      <c r="H58" s="37">
        <f t="shared" si="1"/>
        <v>343560</v>
      </c>
    </row>
    <row r="59" spans="3:8" x14ac:dyDescent="0.25">
      <c r="C59" s="35"/>
      <c r="D59" s="19" t="s">
        <v>65</v>
      </c>
      <c r="E59" s="25">
        <v>550</v>
      </c>
      <c r="F59" s="19" t="s">
        <v>27</v>
      </c>
      <c r="G59" s="20">
        <v>130</v>
      </c>
      <c r="H59" s="37">
        <f t="shared" si="1"/>
        <v>71500</v>
      </c>
    </row>
    <row r="60" spans="3:8" x14ac:dyDescent="0.25">
      <c r="C60" s="35"/>
      <c r="D60" s="19" t="s">
        <v>66</v>
      </c>
      <c r="E60" s="25">
        <v>770</v>
      </c>
      <c r="F60" s="19" t="s">
        <v>23</v>
      </c>
      <c r="G60" s="20">
        <v>70</v>
      </c>
      <c r="H60" s="37">
        <f t="shared" si="1"/>
        <v>53900</v>
      </c>
    </row>
    <row r="61" spans="3:8" x14ac:dyDescent="0.25">
      <c r="C61" s="35"/>
      <c r="D61" s="19" t="s">
        <v>67</v>
      </c>
      <c r="E61" s="25">
        <v>1000</v>
      </c>
      <c r="F61" s="19" t="s">
        <v>23</v>
      </c>
      <c r="G61" s="20">
        <v>110</v>
      </c>
      <c r="H61" s="37">
        <f t="shared" si="1"/>
        <v>110000</v>
      </c>
    </row>
    <row r="62" spans="3:8" x14ac:dyDescent="0.25">
      <c r="C62" s="35"/>
      <c r="D62" s="19"/>
      <c r="E62" s="25"/>
      <c r="F62" s="19"/>
      <c r="G62" s="20"/>
      <c r="H62" s="37"/>
    </row>
    <row r="63" spans="3:8" x14ac:dyDescent="0.25">
      <c r="C63" s="35"/>
      <c r="D63" s="19" t="s">
        <v>68</v>
      </c>
      <c r="E63" s="25">
        <v>69</v>
      </c>
      <c r="F63" s="19" t="s">
        <v>39</v>
      </c>
      <c r="G63" s="20">
        <v>4200</v>
      </c>
      <c r="H63" s="37">
        <f t="shared" si="1"/>
        <v>289800</v>
      </c>
    </row>
    <row r="64" spans="3:8" x14ac:dyDescent="0.25">
      <c r="C64" s="35"/>
      <c r="D64" s="19" t="s">
        <v>68</v>
      </c>
      <c r="E64" s="25">
        <v>4</v>
      </c>
      <c r="F64" s="19" t="s">
        <v>35</v>
      </c>
      <c r="G64" s="20">
        <v>950</v>
      </c>
      <c r="H64" s="37">
        <f t="shared" si="1"/>
        <v>3800</v>
      </c>
    </row>
    <row r="65" spans="3:8" x14ac:dyDescent="0.25">
      <c r="C65" s="35"/>
      <c r="D65" s="19" t="s">
        <v>69</v>
      </c>
      <c r="E65" s="25">
        <v>14</v>
      </c>
      <c r="F65" s="19" t="s">
        <v>39</v>
      </c>
      <c r="G65" s="20">
        <v>1300</v>
      </c>
      <c r="H65" s="37">
        <f t="shared" si="1"/>
        <v>18200</v>
      </c>
    </row>
    <row r="66" spans="3:8" x14ac:dyDescent="0.25">
      <c r="C66" s="35"/>
      <c r="D66" s="19" t="s">
        <v>70</v>
      </c>
      <c r="E66" s="25">
        <v>42</v>
      </c>
      <c r="F66" s="19" t="s">
        <v>39</v>
      </c>
      <c r="G66" s="20">
        <v>1300</v>
      </c>
      <c r="H66" s="37">
        <f t="shared" si="1"/>
        <v>54600</v>
      </c>
    </row>
    <row r="67" spans="3:8" x14ac:dyDescent="0.25">
      <c r="C67" s="35"/>
      <c r="D67" s="19" t="s">
        <v>71</v>
      </c>
      <c r="E67" s="25">
        <v>6</v>
      </c>
      <c r="F67" s="19" t="s">
        <v>39</v>
      </c>
      <c r="G67" s="20">
        <v>1300</v>
      </c>
      <c r="H67" s="37">
        <f t="shared" si="1"/>
        <v>7800</v>
      </c>
    </row>
    <row r="68" spans="3:8" x14ac:dyDescent="0.25">
      <c r="C68" s="35"/>
      <c r="D68" s="19" t="s">
        <v>72</v>
      </c>
      <c r="E68" s="25">
        <v>4</v>
      </c>
      <c r="F68" s="19" t="s">
        <v>39</v>
      </c>
      <c r="G68" s="20">
        <v>1300</v>
      </c>
      <c r="H68" s="37">
        <f t="shared" si="1"/>
        <v>5200</v>
      </c>
    </row>
    <row r="69" spans="3:8" x14ac:dyDescent="0.25">
      <c r="C69" s="35"/>
      <c r="D69" s="19" t="s">
        <v>73</v>
      </c>
      <c r="E69" s="25">
        <v>2</v>
      </c>
      <c r="F69" s="19" t="s">
        <v>39</v>
      </c>
      <c r="G69" s="20">
        <v>1050</v>
      </c>
      <c r="H69" s="37">
        <f t="shared" si="1"/>
        <v>2100</v>
      </c>
    </row>
    <row r="70" spans="3:8" x14ac:dyDescent="0.25">
      <c r="C70" s="35"/>
      <c r="D70" s="19" t="s">
        <v>74</v>
      </c>
      <c r="E70" s="25">
        <v>16</v>
      </c>
      <c r="F70" s="19" t="s">
        <v>39</v>
      </c>
      <c r="G70" s="20">
        <v>3450</v>
      </c>
      <c r="H70" s="37">
        <f t="shared" si="1"/>
        <v>55200</v>
      </c>
    </row>
    <row r="71" spans="3:8" x14ac:dyDescent="0.25">
      <c r="C71" s="35"/>
      <c r="D71" s="19" t="s">
        <v>75</v>
      </c>
      <c r="E71" s="25">
        <v>1</v>
      </c>
      <c r="F71" s="19" t="s">
        <v>39</v>
      </c>
      <c r="G71" s="20">
        <v>1250</v>
      </c>
      <c r="H71" s="37">
        <f t="shared" si="1"/>
        <v>1250</v>
      </c>
    </row>
    <row r="72" spans="3:8" x14ac:dyDescent="0.25">
      <c r="C72" s="35"/>
      <c r="D72" s="19"/>
      <c r="E72" s="25"/>
      <c r="F72" s="19"/>
      <c r="G72" s="20"/>
      <c r="H72" s="37"/>
    </row>
    <row r="73" spans="3:8" x14ac:dyDescent="0.25">
      <c r="C73" s="35"/>
      <c r="D73" s="19" t="s">
        <v>76</v>
      </c>
      <c r="E73" s="25">
        <v>360</v>
      </c>
      <c r="F73" s="19" t="s">
        <v>35</v>
      </c>
      <c r="G73" s="20">
        <v>47</v>
      </c>
      <c r="H73" s="37">
        <f t="shared" si="1"/>
        <v>16920</v>
      </c>
    </row>
    <row r="74" spans="3:8" x14ac:dyDescent="0.25">
      <c r="C74" s="35"/>
      <c r="D74" s="19" t="s">
        <v>77</v>
      </c>
      <c r="E74" s="25">
        <v>440</v>
      </c>
      <c r="F74" s="19" t="s">
        <v>35</v>
      </c>
      <c r="G74" s="20">
        <v>40</v>
      </c>
      <c r="H74" s="37">
        <f t="shared" si="1"/>
        <v>17600</v>
      </c>
    </row>
    <row r="75" spans="3:8" x14ac:dyDescent="0.25">
      <c r="C75" s="35"/>
      <c r="D75" s="19" t="s">
        <v>78</v>
      </c>
      <c r="E75" s="25">
        <v>450</v>
      </c>
      <c r="F75" s="19" t="s">
        <v>35</v>
      </c>
      <c r="G75" s="20">
        <v>50</v>
      </c>
      <c r="H75" s="37">
        <f t="shared" si="1"/>
        <v>22500</v>
      </c>
    </row>
    <row r="76" spans="3:8" x14ac:dyDescent="0.25">
      <c r="C76" s="35"/>
      <c r="D76" s="19" t="s">
        <v>79</v>
      </c>
      <c r="E76" s="25">
        <v>3610</v>
      </c>
      <c r="F76" s="19" t="s">
        <v>35</v>
      </c>
      <c r="G76" s="20">
        <v>41</v>
      </c>
      <c r="H76" s="37">
        <f t="shared" si="1"/>
        <v>148010</v>
      </c>
    </row>
    <row r="77" spans="3:8" x14ac:dyDescent="0.25">
      <c r="C77" s="35"/>
      <c r="D77" s="19" t="s">
        <v>80</v>
      </c>
      <c r="E77" s="25">
        <v>30</v>
      </c>
      <c r="F77" s="19" t="s">
        <v>27</v>
      </c>
      <c r="G77" s="20">
        <v>225</v>
      </c>
      <c r="H77" s="37">
        <f t="shared" si="1"/>
        <v>6750</v>
      </c>
    </row>
    <row r="78" spans="3:8" x14ac:dyDescent="0.25">
      <c r="C78" s="35"/>
      <c r="D78" s="19" t="s">
        <v>81</v>
      </c>
      <c r="E78" s="25">
        <v>2460</v>
      </c>
      <c r="F78" s="19" t="s">
        <v>27</v>
      </c>
      <c r="G78" s="20">
        <v>90</v>
      </c>
      <c r="H78" s="37">
        <f t="shared" si="1"/>
        <v>221400</v>
      </c>
    </row>
    <row r="79" spans="3:8" x14ac:dyDescent="0.25">
      <c r="C79" s="35"/>
      <c r="D79" s="19" t="s">
        <v>82</v>
      </c>
      <c r="E79" s="25">
        <v>1510</v>
      </c>
      <c r="F79" s="19" t="s">
        <v>35</v>
      </c>
      <c r="G79" s="20">
        <v>200</v>
      </c>
      <c r="H79" s="37">
        <f t="shared" si="1"/>
        <v>302000</v>
      </c>
    </row>
    <row r="80" spans="3:8" x14ac:dyDescent="0.25">
      <c r="C80" s="35"/>
      <c r="D80" s="19" t="s">
        <v>83</v>
      </c>
      <c r="E80" s="25">
        <v>3330</v>
      </c>
      <c r="F80" s="19" t="s">
        <v>35</v>
      </c>
      <c r="G80" s="20">
        <v>230</v>
      </c>
      <c r="H80" s="37">
        <f t="shared" si="1"/>
        <v>765900</v>
      </c>
    </row>
    <row r="81" spans="3:8" x14ac:dyDescent="0.25">
      <c r="C81" s="35"/>
      <c r="D81" s="19" t="s">
        <v>84</v>
      </c>
      <c r="E81" s="25">
        <v>1850</v>
      </c>
      <c r="F81" s="19" t="s">
        <v>35</v>
      </c>
      <c r="G81" s="20">
        <v>120</v>
      </c>
      <c r="H81" s="37">
        <f t="shared" si="1"/>
        <v>222000</v>
      </c>
    </row>
    <row r="82" spans="3:8" x14ac:dyDescent="0.25">
      <c r="C82" s="35"/>
      <c r="D82" s="19"/>
      <c r="E82" s="25"/>
      <c r="F82" s="19"/>
      <c r="G82" s="20"/>
      <c r="H82" s="37"/>
    </row>
    <row r="83" spans="3:8" x14ac:dyDescent="0.25">
      <c r="C83" s="35"/>
      <c r="D83" s="19" t="s">
        <v>85</v>
      </c>
      <c r="E83" s="25">
        <v>8</v>
      </c>
      <c r="F83" s="19" t="s">
        <v>39</v>
      </c>
      <c r="G83" s="20">
        <v>20000</v>
      </c>
      <c r="H83" s="37">
        <f t="shared" ref="H83:H146" si="2">E83*G83</f>
        <v>160000</v>
      </c>
    </row>
    <row r="84" spans="3:8" x14ac:dyDescent="0.25">
      <c r="C84" s="35"/>
      <c r="D84" s="19" t="s">
        <v>86</v>
      </c>
      <c r="E84" s="25">
        <v>4900</v>
      </c>
      <c r="F84" s="19" t="s">
        <v>35</v>
      </c>
      <c r="G84" s="20">
        <v>27</v>
      </c>
      <c r="H84" s="37">
        <f t="shared" si="2"/>
        <v>132300</v>
      </c>
    </row>
    <row r="85" spans="3:8" x14ac:dyDescent="0.25">
      <c r="C85" s="35"/>
      <c r="D85" s="19" t="s">
        <v>87</v>
      </c>
      <c r="E85" s="25">
        <v>8</v>
      </c>
      <c r="F85" s="19" t="s">
        <v>39</v>
      </c>
      <c r="G85" s="20">
        <v>100</v>
      </c>
      <c r="H85" s="37">
        <f t="shared" si="2"/>
        <v>800</v>
      </c>
    </row>
    <row r="86" spans="3:8" x14ac:dyDescent="0.25">
      <c r="C86" s="36"/>
      <c r="D86" s="19" t="s">
        <v>88</v>
      </c>
      <c r="E86" s="25">
        <v>5</v>
      </c>
      <c r="F86" s="19" t="s">
        <v>39</v>
      </c>
      <c r="G86" s="20">
        <v>55</v>
      </c>
      <c r="H86" s="37">
        <f t="shared" si="2"/>
        <v>275</v>
      </c>
    </row>
    <row r="87" spans="3:8" x14ac:dyDescent="0.25">
      <c r="C87" s="35"/>
      <c r="D87" s="19" t="s">
        <v>89</v>
      </c>
      <c r="E87" s="25">
        <v>2</v>
      </c>
      <c r="F87" s="19" t="s">
        <v>39</v>
      </c>
      <c r="G87" s="20">
        <v>3300</v>
      </c>
      <c r="H87" s="37">
        <f t="shared" si="2"/>
        <v>6600</v>
      </c>
    </row>
    <row r="88" spans="3:8" x14ac:dyDescent="0.25">
      <c r="C88" s="35"/>
      <c r="D88" s="19" t="s">
        <v>90</v>
      </c>
      <c r="E88" s="25">
        <v>13</v>
      </c>
      <c r="F88" s="19" t="s">
        <v>39</v>
      </c>
      <c r="G88" s="20">
        <v>3650</v>
      </c>
      <c r="H88" s="37">
        <f t="shared" si="2"/>
        <v>47450</v>
      </c>
    </row>
    <row r="89" spans="3:8" x14ac:dyDescent="0.25">
      <c r="C89" s="35"/>
      <c r="D89" s="19" t="s">
        <v>91</v>
      </c>
      <c r="E89" s="25">
        <v>9</v>
      </c>
      <c r="F89" s="19" t="s">
        <v>39</v>
      </c>
      <c r="G89" s="20">
        <v>1050</v>
      </c>
      <c r="H89" s="37">
        <f t="shared" si="2"/>
        <v>9450</v>
      </c>
    </row>
    <row r="90" spans="3:8" x14ac:dyDescent="0.25">
      <c r="C90" s="35"/>
      <c r="D90" s="19" t="s">
        <v>92</v>
      </c>
      <c r="E90" s="25">
        <v>18</v>
      </c>
      <c r="F90" s="19" t="s">
        <v>39</v>
      </c>
      <c r="G90" s="20">
        <v>3000</v>
      </c>
      <c r="H90" s="37">
        <f t="shared" si="2"/>
        <v>54000</v>
      </c>
    </row>
    <row r="91" spans="3:8" x14ac:dyDescent="0.25">
      <c r="C91" s="35"/>
      <c r="D91" s="19" t="s">
        <v>93</v>
      </c>
      <c r="E91" s="25">
        <v>300</v>
      </c>
      <c r="F91" s="19" t="s">
        <v>35</v>
      </c>
      <c r="G91" s="20">
        <v>12</v>
      </c>
      <c r="H91" s="37">
        <f t="shared" si="2"/>
        <v>3600</v>
      </c>
    </row>
    <row r="92" spans="3:8" x14ac:dyDescent="0.25">
      <c r="C92" s="35"/>
      <c r="D92" s="19" t="s">
        <v>94</v>
      </c>
      <c r="E92" s="25">
        <v>1</v>
      </c>
      <c r="F92" s="19" t="s">
        <v>39</v>
      </c>
      <c r="G92" s="20">
        <v>13500</v>
      </c>
      <c r="H92" s="37">
        <f t="shared" si="2"/>
        <v>13500</v>
      </c>
    </row>
    <row r="93" spans="3:8" x14ac:dyDescent="0.25">
      <c r="C93" s="35"/>
      <c r="D93" s="19" t="s">
        <v>95</v>
      </c>
      <c r="E93" s="25">
        <v>2</v>
      </c>
      <c r="F93" s="19" t="s">
        <v>39</v>
      </c>
      <c r="G93" s="20">
        <v>1275</v>
      </c>
      <c r="H93" s="37">
        <f t="shared" si="2"/>
        <v>2550</v>
      </c>
    </row>
    <row r="94" spans="3:8" x14ac:dyDescent="0.25">
      <c r="C94" s="35"/>
      <c r="D94" s="19" t="s">
        <v>96</v>
      </c>
      <c r="E94" s="25">
        <v>810</v>
      </c>
      <c r="F94" s="19" t="s">
        <v>35</v>
      </c>
      <c r="G94" s="20">
        <v>12</v>
      </c>
      <c r="H94" s="37">
        <f t="shared" si="2"/>
        <v>9720</v>
      </c>
    </row>
    <row r="95" spans="3:8" x14ac:dyDescent="0.25">
      <c r="C95" s="35"/>
      <c r="D95" s="19" t="s">
        <v>97</v>
      </c>
      <c r="E95" s="25">
        <v>2</v>
      </c>
      <c r="F95" s="19" t="s">
        <v>39</v>
      </c>
      <c r="G95" s="20">
        <v>4000</v>
      </c>
      <c r="H95" s="37">
        <f t="shared" si="2"/>
        <v>8000</v>
      </c>
    </row>
    <row r="96" spans="3:8" x14ac:dyDescent="0.25">
      <c r="C96" s="35"/>
      <c r="D96" s="19" t="s">
        <v>98</v>
      </c>
      <c r="E96" s="25">
        <v>21770</v>
      </c>
      <c r="F96" s="19" t="s">
        <v>35</v>
      </c>
      <c r="G96" s="20">
        <v>5.25</v>
      </c>
      <c r="H96" s="37">
        <f t="shared" si="2"/>
        <v>114292.5</v>
      </c>
    </row>
    <row r="97" spans="3:8" x14ac:dyDescent="0.25">
      <c r="C97" s="35"/>
      <c r="D97" s="19" t="s">
        <v>99</v>
      </c>
      <c r="E97" s="25">
        <v>1391</v>
      </c>
      <c r="F97" s="19" t="s">
        <v>39</v>
      </c>
      <c r="G97" s="20">
        <v>35</v>
      </c>
      <c r="H97" s="37">
        <f t="shared" si="2"/>
        <v>48685</v>
      </c>
    </row>
    <row r="98" spans="3:8" x14ac:dyDescent="0.25">
      <c r="C98" s="35"/>
      <c r="D98" s="19" t="s">
        <v>100</v>
      </c>
      <c r="E98" s="25">
        <v>300</v>
      </c>
      <c r="F98" s="19" t="s">
        <v>39</v>
      </c>
      <c r="G98" s="20">
        <v>45</v>
      </c>
      <c r="H98" s="37">
        <f t="shared" si="2"/>
        <v>13500</v>
      </c>
    </row>
    <row r="99" spans="3:8" x14ac:dyDescent="0.25">
      <c r="C99" s="35"/>
      <c r="D99" s="19"/>
      <c r="E99" s="25"/>
      <c r="F99" s="19"/>
      <c r="G99" s="20"/>
      <c r="H99" s="37"/>
    </row>
    <row r="100" spans="3:8" x14ac:dyDescent="0.25">
      <c r="C100" s="35"/>
      <c r="D100" s="19" t="s">
        <v>101</v>
      </c>
      <c r="E100" s="25">
        <v>2</v>
      </c>
      <c r="F100" s="19" t="s">
        <v>39</v>
      </c>
      <c r="G100" s="20">
        <v>3000</v>
      </c>
      <c r="H100" s="37">
        <f t="shared" si="2"/>
        <v>6000</v>
      </c>
    </row>
    <row r="101" spans="3:8" x14ac:dyDescent="0.25">
      <c r="C101" s="35"/>
      <c r="D101" s="19" t="s">
        <v>102</v>
      </c>
      <c r="E101" s="25">
        <v>550</v>
      </c>
      <c r="F101" s="19" t="s">
        <v>32</v>
      </c>
      <c r="G101" s="20">
        <v>80</v>
      </c>
      <c r="H101" s="37">
        <f t="shared" si="2"/>
        <v>44000</v>
      </c>
    </row>
    <row r="102" spans="3:8" x14ac:dyDescent="0.25">
      <c r="C102" s="35"/>
      <c r="D102" s="19" t="s">
        <v>103</v>
      </c>
      <c r="E102" s="25">
        <v>680</v>
      </c>
      <c r="F102" s="19" t="s">
        <v>32</v>
      </c>
      <c r="G102" s="20">
        <v>80</v>
      </c>
      <c r="H102" s="37">
        <f t="shared" si="2"/>
        <v>54400</v>
      </c>
    </row>
    <row r="103" spans="3:8" x14ac:dyDescent="0.25">
      <c r="C103" s="35"/>
      <c r="D103" s="19" t="s">
        <v>104</v>
      </c>
      <c r="E103" s="25">
        <v>630</v>
      </c>
      <c r="F103" s="19" t="s">
        <v>32</v>
      </c>
      <c r="G103" s="20">
        <v>100</v>
      </c>
      <c r="H103" s="37">
        <f t="shared" si="2"/>
        <v>63000</v>
      </c>
    </row>
    <row r="104" spans="3:8" x14ac:dyDescent="0.25">
      <c r="C104" s="35"/>
      <c r="D104" s="19" t="s">
        <v>105</v>
      </c>
      <c r="E104" s="25">
        <v>5</v>
      </c>
      <c r="F104" s="19" t="s">
        <v>32</v>
      </c>
      <c r="G104" s="20">
        <v>120</v>
      </c>
      <c r="H104" s="37">
        <f t="shared" si="2"/>
        <v>600</v>
      </c>
    </row>
    <row r="105" spans="3:8" x14ac:dyDescent="0.25">
      <c r="C105" s="35"/>
      <c r="D105" s="19" t="s">
        <v>106</v>
      </c>
      <c r="E105" s="25">
        <v>1770</v>
      </c>
      <c r="F105" s="19" t="s">
        <v>32</v>
      </c>
      <c r="G105" s="20">
        <v>80</v>
      </c>
      <c r="H105" s="37">
        <f t="shared" si="2"/>
        <v>141600</v>
      </c>
    </row>
    <row r="106" spans="3:8" x14ac:dyDescent="0.25">
      <c r="C106" s="35"/>
      <c r="D106" s="19" t="s">
        <v>107</v>
      </c>
      <c r="E106" s="25">
        <v>5795</v>
      </c>
      <c r="F106" s="19" t="s">
        <v>27</v>
      </c>
      <c r="G106" s="20">
        <v>3.5</v>
      </c>
      <c r="H106" s="37">
        <f t="shared" si="2"/>
        <v>20282.5</v>
      </c>
    </row>
    <row r="107" spans="3:8" x14ac:dyDescent="0.25">
      <c r="C107" s="35"/>
      <c r="D107" s="19"/>
      <c r="E107" s="25"/>
      <c r="F107" s="19"/>
      <c r="G107" s="20"/>
      <c r="H107" s="37"/>
    </row>
    <row r="108" spans="3:8" x14ac:dyDescent="0.25">
      <c r="C108" s="35"/>
      <c r="D108" s="19" t="s">
        <v>108</v>
      </c>
      <c r="E108" s="25">
        <v>0</v>
      </c>
      <c r="F108" s="19" t="s">
        <v>30</v>
      </c>
      <c r="G108" s="20"/>
      <c r="H108" s="37">
        <f t="shared" si="2"/>
        <v>0</v>
      </c>
    </row>
    <row r="109" spans="3:8" x14ac:dyDescent="0.25">
      <c r="C109" s="35"/>
      <c r="D109" s="19"/>
      <c r="E109" s="25"/>
      <c r="F109" s="19"/>
      <c r="G109" s="20"/>
      <c r="H109" s="37"/>
    </row>
    <row r="110" spans="3:8" x14ac:dyDescent="0.25">
      <c r="C110" s="36"/>
      <c r="D110" s="19" t="s">
        <v>177</v>
      </c>
      <c r="E110" s="25">
        <v>1</v>
      </c>
      <c r="F110" s="19" t="s">
        <v>109</v>
      </c>
      <c r="G110" s="20">
        <v>500000</v>
      </c>
      <c r="H110" s="37">
        <f t="shared" ref="H110" si="3">E110*G110</f>
        <v>500000</v>
      </c>
    </row>
    <row r="111" spans="3:8" x14ac:dyDescent="0.25">
      <c r="C111" s="35"/>
      <c r="D111" s="19" t="s">
        <v>110</v>
      </c>
      <c r="E111" s="25"/>
      <c r="F111" s="19"/>
      <c r="G111" s="20"/>
      <c r="H111" s="37"/>
    </row>
    <row r="112" spans="3:8" x14ac:dyDescent="0.25">
      <c r="C112" s="35"/>
      <c r="D112" s="19" t="s">
        <v>111</v>
      </c>
      <c r="E112" s="25">
        <v>1</v>
      </c>
      <c r="F112" s="19" t="s">
        <v>109</v>
      </c>
      <c r="G112" s="20">
        <v>150000</v>
      </c>
      <c r="H112" s="37">
        <f t="shared" si="2"/>
        <v>150000</v>
      </c>
    </row>
    <row r="113" spans="3:9" x14ac:dyDescent="0.25">
      <c r="C113" s="35"/>
      <c r="D113" s="19" t="s">
        <v>112</v>
      </c>
      <c r="E113" s="25">
        <v>1</v>
      </c>
      <c r="F113" s="19" t="s">
        <v>109</v>
      </c>
      <c r="G113" s="20">
        <v>160000</v>
      </c>
      <c r="H113" s="37">
        <f t="shared" si="2"/>
        <v>160000</v>
      </c>
    </row>
    <row r="114" spans="3:9" x14ac:dyDescent="0.25">
      <c r="C114" s="35"/>
      <c r="D114" s="19" t="s">
        <v>113</v>
      </c>
      <c r="E114" s="25">
        <v>1</v>
      </c>
      <c r="F114" s="19" t="s">
        <v>109</v>
      </c>
      <c r="G114" s="20">
        <v>50000</v>
      </c>
      <c r="H114" s="37">
        <f t="shared" si="2"/>
        <v>50000</v>
      </c>
    </row>
    <row r="115" spans="3:9" x14ac:dyDescent="0.25">
      <c r="C115" s="35"/>
      <c r="D115" s="19" t="s">
        <v>114</v>
      </c>
      <c r="E115" s="25">
        <v>1</v>
      </c>
      <c r="F115" s="19" t="s">
        <v>109</v>
      </c>
      <c r="G115" s="20">
        <v>80000</v>
      </c>
      <c r="H115" s="37">
        <f t="shared" si="2"/>
        <v>80000</v>
      </c>
    </row>
    <row r="116" spans="3:9" x14ac:dyDescent="0.25">
      <c r="C116" s="35"/>
      <c r="D116" s="19"/>
      <c r="E116" s="21"/>
      <c r="F116" s="19"/>
      <c r="G116" s="20"/>
      <c r="H116" s="37"/>
    </row>
    <row r="117" spans="3:9" x14ac:dyDescent="0.25">
      <c r="C117" s="35"/>
      <c r="D117" s="19" t="s">
        <v>115</v>
      </c>
      <c r="E117" s="21">
        <v>1</v>
      </c>
      <c r="F117" s="19" t="s">
        <v>109</v>
      </c>
      <c r="G117" s="20">
        <v>1000000</v>
      </c>
      <c r="H117" s="37">
        <f t="shared" ref="H117" si="4">E117*G117</f>
        <v>1000000</v>
      </c>
      <c r="I117" s="57"/>
    </row>
    <row r="118" spans="3:9" x14ac:dyDescent="0.25">
      <c r="C118" s="35"/>
      <c r="D118" s="19" t="s">
        <v>176</v>
      </c>
      <c r="E118" s="22">
        <v>1.7</v>
      </c>
      <c r="F118" s="23" t="s">
        <v>116</v>
      </c>
      <c r="G118" s="20"/>
      <c r="H118" s="37">
        <f t="shared" si="2"/>
        <v>0</v>
      </c>
    </row>
    <row r="119" spans="3:9" x14ac:dyDescent="0.25">
      <c r="C119" s="35"/>
      <c r="D119" s="19" t="s">
        <v>175</v>
      </c>
      <c r="E119" s="22">
        <v>0.4</v>
      </c>
      <c r="F119" s="23" t="s">
        <v>116</v>
      </c>
      <c r="G119" s="20"/>
      <c r="H119" s="37">
        <f t="shared" si="2"/>
        <v>0</v>
      </c>
    </row>
    <row r="120" spans="3:9" x14ac:dyDescent="0.25">
      <c r="C120" s="35"/>
      <c r="D120" s="19" t="s">
        <v>117</v>
      </c>
      <c r="E120" s="22">
        <v>1.1200000000000001</v>
      </c>
      <c r="F120" s="23" t="s">
        <v>116</v>
      </c>
      <c r="G120" s="20"/>
      <c r="H120" s="37">
        <f t="shared" si="2"/>
        <v>0</v>
      </c>
    </row>
    <row r="121" spans="3:9" x14ac:dyDescent="0.25">
      <c r="C121" s="35"/>
      <c r="D121" s="19"/>
      <c r="E121" s="21"/>
      <c r="F121" s="19"/>
      <c r="G121" s="20"/>
      <c r="H121" s="37"/>
    </row>
    <row r="122" spans="3:9" x14ac:dyDescent="0.25">
      <c r="C122" s="35"/>
      <c r="D122" s="19" t="s">
        <v>118</v>
      </c>
      <c r="E122" s="21">
        <v>1</v>
      </c>
      <c r="F122" s="19" t="s">
        <v>39</v>
      </c>
      <c r="G122" s="20">
        <v>30000</v>
      </c>
      <c r="H122" s="37">
        <f t="shared" ref="H122" si="5">E122*G122</f>
        <v>30000</v>
      </c>
    </row>
    <row r="123" spans="3:9" x14ac:dyDescent="0.25">
      <c r="C123" s="35"/>
      <c r="D123" s="19"/>
      <c r="E123" s="21"/>
      <c r="F123" s="19"/>
      <c r="G123" s="20"/>
      <c r="H123" s="37"/>
    </row>
    <row r="124" spans="3:9" x14ac:dyDescent="0.25">
      <c r="C124" s="35"/>
      <c r="D124" s="19" t="s">
        <v>119</v>
      </c>
      <c r="E124" s="21">
        <v>1</v>
      </c>
      <c r="F124" s="19" t="s">
        <v>39</v>
      </c>
      <c r="G124" s="20">
        <v>250000</v>
      </c>
      <c r="H124" s="37">
        <f t="shared" si="2"/>
        <v>250000</v>
      </c>
    </row>
    <row r="125" spans="3:9" x14ac:dyDescent="0.25">
      <c r="C125" s="35"/>
      <c r="D125" s="19"/>
      <c r="E125" s="21"/>
      <c r="F125" s="19"/>
      <c r="G125" s="20"/>
      <c r="H125" s="37"/>
    </row>
    <row r="126" spans="3:9" x14ac:dyDescent="0.25">
      <c r="C126" s="35"/>
      <c r="D126" s="19" t="s">
        <v>120</v>
      </c>
      <c r="E126" s="21">
        <v>0.5</v>
      </c>
      <c r="F126" s="19" t="s">
        <v>116</v>
      </c>
      <c r="G126" s="20">
        <v>20000</v>
      </c>
      <c r="H126" s="37">
        <f t="shared" si="2"/>
        <v>10000</v>
      </c>
    </row>
    <row r="127" spans="3:9" x14ac:dyDescent="0.25">
      <c r="C127" s="35"/>
      <c r="D127" s="19" t="s">
        <v>121</v>
      </c>
      <c r="E127" s="21">
        <v>1.5</v>
      </c>
      <c r="F127" s="19" t="s">
        <v>116</v>
      </c>
      <c r="G127" s="20">
        <v>25000</v>
      </c>
      <c r="H127" s="37">
        <f t="shared" si="2"/>
        <v>37500</v>
      </c>
    </row>
    <row r="128" spans="3:9" x14ac:dyDescent="0.25">
      <c r="C128" s="35"/>
      <c r="D128" s="19" t="s">
        <v>122</v>
      </c>
      <c r="E128" s="21">
        <v>0.5</v>
      </c>
      <c r="F128" s="19" t="s">
        <v>116</v>
      </c>
      <c r="G128" s="20">
        <v>35000</v>
      </c>
      <c r="H128" s="37">
        <f t="shared" si="2"/>
        <v>17500</v>
      </c>
    </row>
    <row r="129" spans="3:11" x14ac:dyDescent="0.25">
      <c r="C129" s="35"/>
      <c r="D129" s="19" t="s">
        <v>123</v>
      </c>
      <c r="E129" s="21">
        <v>7.8999999999999995</v>
      </c>
      <c r="F129" s="19" t="s">
        <v>116</v>
      </c>
      <c r="G129" s="20">
        <v>25000</v>
      </c>
      <c r="H129" s="37">
        <f t="shared" si="2"/>
        <v>197500</v>
      </c>
    </row>
    <row r="130" spans="3:11" x14ac:dyDescent="0.25">
      <c r="C130" s="35"/>
      <c r="D130" s="19" t="s">
        <v>124</v>
      </c>
      <c r="E130" s="21">
        <v>0.7</v>
      </c>
      <c r="F130" s="19" t="s">
        <v>116</v>
      </c>
      <c r="G130" s="20">
        <v>35000</v>
      </c>
      <c r="H130" s="37">
        <f t="shared" si="2"/>
        <v>24500</v>
      </c>
    </row>
    <row r="131" spans="3:11" x14ac:dyDescent="0.25">
      <c r="C131" s="35"/>
      <c r="D131" s="19" t="s">
        <v>125</v>
      </c>
      <c r="E131" s="21">
        <v>0.5</v>
      </c>
      <c r="F131" s="19" t="s">
        <v>116</v>
      </c>
      <c r="G131" s="20">
        <v>45000</v>
      </c>
      <c r="H131" s="37">
        <f t="shared" si="2"/>
        <v>22500</v>
      </c>
    </row>
    <row r="132" spans="3:11" x14ac:dyDescent="0.25">
      <c r="C132" s="35"/>
      <c r="D132" s="19" t="s">
        <v>126</v>
      </c>
      <c r="E132" s="21">
        <v>1</v>
      </c>
      <c r="F132" s="19" t="s">
        <v>116</v>
      </c>
      <c r="G132" s="20">
        <v>50000</v>
      </c>
      <c r="H132" s="37">
        <f t="shared" si="2"/>
        <v>50000</v>
      </c>
    </row>
    <row r="133" spans="3:11" x14ac:dyDescent="0.25">
      <c r="C133" s="35"/>
      <c r="D133" s="19" t="s">
        <v>127</v>
      </c>
      <c r="E133" s="21">
        <v>0.7</v>
      </c>
      <c r="F133" s="19" t="s">
        <v>116</v>
      </c>
      <c r="G133" s="20">
        <v>60000</v>
      </c>
      <c r="H133" s="37">
        <f t="shared" si="2"/>
        <v>42000</v>
      </c>
    </row>
    <row r="134" spans="3:11" x14ac:dyDescent="0.25">
      <c r="C134" s="35"/>
      <c r="D134" s="19"/>
      <c r="E134" s="21"/>
      <c r="F134" s="19"/>
      <c r="G134" s="20"/>
      <c r="H134" s="37"/>
    </row>
    <row r="135" spans="3:11" x14ac:dyDescent="0.25">
      <c r="C135" s="35"/>
      <c r="D135" s="19" t="s">
        <v>128</v>
      </c>
      <c r="E135" s="21">
        <v>1</v>
      </c>
      <c r="F135" s="19" t="s">
        <v>109</v>
      </c>
      <c r="G135" s="20">
        <v>500000</v>
      </c>
      <c r="H135" s="37">
        <f t="shared" ref="H135:H138" si="6">E135*G135</f>
        <v>500000</v>
      </c>
    </row>
    <row r="136" spans="3:11" x14ac:dyDescent="0.25">
      <c r="C136" s="35"/>
      <c r="D136" s="19" t="s">
        <v>129</v>
      </c>
      <c r="E136" s="21">
        <v>1</v>
      </c>
      <c r="F136" s="19" t="s">
        <v>109</v>
      </c>
      <c r="G136" s="20">
        <v>175000</v>
      </c>
      <c r="H136" s="37">
        <f t="shared" si="6"/>
        <v>175000</v>
      </c>
    </row>
    <row r="137" spans="3:11" x14ac:dyDescent="0.25">
      <c r="C137" s="35"/>
      <c r="D137" s="19" t="s">
        <v>130</v>
      </c>
      <c r="E137" s="21">
        <v>1</v>
      </c>
      <c r="F137" s="19" t="s">
        <v>109</v>
      </c>
      <c r="G137" s="20">
        <v>95000</v>
      </c>
      <c r="H137" s="37">
        <f t="shared" si="6"/>
        <v>95000</v>
      </c>
    </row>
    <row r="138" spans="3:11" x14ac:dyDescent="0.25">
      <c r="C138" s="35"/>
      <c r="D138" s="54" t="s">
        <v>131</v>
      </c>
      <c r="E138" s="55">
        <v>1</v>
      </c>
      <c r="F138" s="54" t="s">
        <v>109</v>
      </c>
      <c r="G138" s="69"/>
      <c r="H138" s="56">
        <f t="shared" si="6"/>
        <v>0</v>
      </c>
    </row>
    <row r="139" spans="3:11" x14ac:dyDescent="0.25">
      <c r="C139" s="35"/>
      <c r="D139" s="19"/>
      <c r="E139" s="21"/>
      <c r="F139" s="19"/>
      <c r="G139" s="20"/>
      <c r="H139" s="37"/>
    </row>
    <row r="140" spans="3:11" x14ac:dyDescent="0.25">
      <c r="C140" s="35"/>
      <c r="D140" s="24" t="s">
        <v>132</v>
      </c>
      <c r="E140" s="21"/>
      <c r="F140" s="19"/>
      <c r="G140" s="20"/>
      <c r="H140" s="37"/>
    </row>
    <row r="141" spans="3:11" x14ac:dyDescent="0.25">
      <c r="C141" s="35"/>
      <c r="D141" s="58" t="s">
        <v>191</v>
      </c>
      <c r="E141" s="25">
        <v>9146</v>
      </c>
      <c r="F141" s="19" t="s">
        <v>30</v>
      </c>
      <c r="G141" s="20">
        <v>235</v>
      </c>
      <c r="H141" s="37">
        <f t="shared" si="2"/>
        <v>2149310</v>
      </c>
      <c r="J141" s="61"/>
      <c r="K141" s="62"/>
    </row>
    <row r="142" spans="3:11" x14ac:dyDescent="0.25">
      <c r="C142" s="35"/>
      <c r="D142" s="58" t="s">
        <v>189</v>
      </c>
      <c r="E142" s="25">
        <v>391782</v>
      </c>
      <c r="F142" s="19" t="s">
        <v>30</v>
      </c>
      <c r="G142" s="20">
        <v>275</v>
      </c>
      <c r="H142" s="37">
        <f t="shared" si="2"/>
        <v>107740050</v>
      </c>
      <c r="J142" s="61"/>
      <c r="K142" s="62"/>
    </row>
    <row r="143" spans="3:11" x14ac:dyDescent="0.25">
      <c r="C143" s="35"/>
      <c r="D143" s="58" t="s">
        <v>190</v>
      </c>
      <c r="E143" s="25">
        <v>1062804</v>
      </c>
      <c r="F143" s="19" t="s">
        <v>30</v>
      </c>
      <c r="G143" s="20">
        <v>325</v>
      </c>
      <c r="H143" s="37">
        <f t="shared" si="2"/>
        <v>345411300</v>
      </c>
      <c r="J143" s="61"/>
      <c r="K143" s="62"/>
    </row>
    <row r="144" spans="3:11" x14ac:dyDescent="0.25">
      <c r="C144" s="35"/>
      <c r="D144" s="19"/>
      <c r="E144" s="25"/>
      <c r="F144" s="19"/>
      <c r="G144" s="70"/>
      <c r="H144" s="37"/>
    </row>
    <row r="145" spans="3:8" x14ac:dyDescent="0.25">
      <c r="C145" s="35"/>
      <c r="D145" s="59" t="s">
        <v>185</v>
      </c>
      <c r="E145" s="60">
        <f>2040*40</f>
        <v>81600</v>
      </c>
      <c r="F145" s="19" t="s">
        <v>30</v>
      </c>
      <c r="G145" s="20">
        <v>115</v>
      </c>
      <c r="H145" s="37">
        <f t="shared" si="2"/>
        <v>9384000</v>
      </c>
    </row>
    <row r="146" spans="3:8" x14ac:dyDescent="0.25">
      <c r="C146" s="35"/>
      <c r="D146" s="59" t="s">
        <v>188</v>
      </c>
      <c r="E146" s="60">
        <f>(2040*40) + (120*40)</f>
        <v>86400</v>
      </c>
      <c r="F146" s="19" t="s">
        <v>30</v>
      </c>
      <c r="G146" s="20">
        <v>115</v>
      </c>
      <c r="H146" s="37">
        <f t="shared" si="2"/>
        <v>9936000</v>
      </c>
    </row>
    <row r="147" spans="3:8" x14ac:dyDescent="0.25">
      <c r="C147" s="35"/>
      <c r="D147" s="59" t="s">
        <v>186</v>
      </c>
      <c r="E147" s="60">
        <f>8800*40</f>
        <v>352000</v>
      </c>
      <c r="F147" s="19" t="s">
        <v>30</v>
      </c>
      <c r="G147" s="20">
        <v>85</v>
      </c>
      <c r="H147" s="37">
        <f t="shared" ref="H147:H195" si="7">E147*G147</f>
        <v>29920000</v>
      </c>
    </row>
    <row r="148" spans="3:8" x14ac:dyDescent="0.25">
      <c r="C148" s="35"/>
      <c r="D148" s="59" t="s">
        <v>187</v>
      </c>
      <c r="E148" s="60">
        <f>560*40</f>
        <v>22400</v>
      </c>
      <c r="F148" s="19" t="s">
        <v>30</v>
      </c>
      <c r="G148" s="20">
        <v>145</v>
      </c>
      <c r="H148" s="37">
        <f t="shared" si="7"/>
        <v>3248000</v>
      </c>
    </row>
    <row r="149" spans="3:8" x14ac:dyDescent="0.25">
      <c r="C149" s="35"/>
      <c r="D149" s="19" t="s">
        <v>133</v>
      </c>
      <c r="E149" s="25">
        <v>294000</v>
      </c>
      <c r="F149" s="19" t="s">
        <v>30</v>
      </c>
      <c r="G149" s="20">
        <v>85</v>
      </c>
      <c r="H149" s="37">
        <f t="shared" si="7"/>
        <v>24990000</v>
      </c>
    </row>
    <row r="150" spans="3:8" x14ac:dyDescent="0.25">
      <c r="C150" s="35"/>
      <c r="D150" s="19"/>
      <c r="E150" s="21"/>
      <c r="F150" s="19"/>
      <c r="G150" s="70"/>
      <c r="H150" s="37"/>
    </row>
    <row r="151" spans="3:8" x14ac:dyDescent="0.25">
      <c r="C151" s="35"/>
      <c r="D151" s="24" t="s">
        <v>134</v>
      </c>
      <c r="E151" s="21"/>
      <c r="F151" s="19"/>
      <c r="G151" s="20"/>
      <c r="H151" s="37"/>
    </row>
    <row r="152" spans="3:8" x14ac:dyDescent="0.25">
      <c r="C152" s="35"/>
      <c r="D152" s="19" t="s">
        <v>135</v>
      </c>
      <c r="E152" s="25">
        <v>1046</v>
      </c>
      <c r="F152" s="19" t="s">
        <v>30</v>
      </c>
      <c r="G152" s="20">
        <v>200</v>
      </c>
      <c r="H152" s="37">
        <f t="shared" si="7"/>
        <v>209200</v>
      </c>
    </row>
    <row r="153" spans="3:8" x14ac:dyDescent="0.25">
      <c r="C153" s="35"/>
      <c r="D153" s="19" t="s">
        <v>136</v>
      </c>
      <c r="E153" s="25">
        <v>3059</v>
      </c>
      <c r="F153" s="19" t="s">
        <v>30</v>
      </c>
      <c r="G153" s="20">
        <v>130</v>
      </c>
      <c r="H153" s="37">
        <f t="shared" si="7"/>
        <v>397670</v>
      </c>
    </row>
    <row r="154" spans="3:8" x14ac:dyDescent="0.25">
      <c r="C154" s="35"/>
      <c r="D154" s="19" t="s">
        <v>137</v>
      </c>
      <c r="E154" s="25">
        <v>896</v>
      </c>
      <c r="F154" s="19" t="s">
        <v>30</v>
      </c>
      <c r="G154" s="20">
        <v>150</v>
      </c>
      <c r="H154" s="37">
        <f t="shared" si="7"/>
        <v>134400</v>
      </c>
    </row>
    <row r="155" spans="3:8" x14ac:dyDescent="0.25">
      <c r="C155" s="35"/>
      <c r="D155" s="19" t="s">
        <v>138</v>
      </c>
      <c r="E155" s="25">
        <v>439</v>
      </c>
      <c r="F155" s="19" t="s">
        <v>30</v>
      </c>
      <c r="G155" s="20">
        <v>200</v>
      </c>
      <c r="H155" s="37">
        <f t="shared" si="7"/>
        <v>87800</v>
      </c>
    </row>
    <row r="156" spans="3:8" x14ac:dyDescent="0.25">
      <c r="C156" s="35"/>
      <c r="D156" s="19" t="s">
        <v>139</v>
      </c>
      <c r="E156" s="25">
        <v>671</v>
      </c>
      <c r="F156" s="19" t="s">
        <v>30</v>
      </c>
      <c r="G156" s="20">
        <v>200</v>
      </c>
      <c r="H156" s="37">
        <f t="shared" si="7"/>
        <v>134200</v>
      </c>
    </row>
    <row r="157" spans="3:8" x14ac:dyDescent="0.25">
      <c r="C157" s="35"/>
      <c r="D157" s="19"/>
      <c r="E157" s="21"/>
      <c r="F157" s="19"/>
      <c r="G157" s="20"/>
      <c r="H157" s="37"/>
    </row>
    <row r="158" spans="3:8" x14ac:dyDescent="0.25">
      <c r="C158" s="35"/>
      <c r="D158" s="24" t="s">
        <v>140</v>
      </c>
      <c r="E158" s="21"/>
      <c r="F158" s="19"/>
      <c r="G158" s="20"/>
      <c r="H158" s="37"/>
    </row>
    <row r="159" spans="3:8" x14ac:dyDescent="0.25">
      <c r="C159" s="35"/>
      <c r="D159" s="19" t="s">
        <v>141</v>
      </c>
      <c r="E159" s="25">
        <v>2640</v>
      </c>
      <c r="F159" s="19" t="s">
        <v>35</v>
      </c>
      <c r="G159" s="20">
        <v>80</v>
      </c>
      <c r="H159" s="37">
        <f t="shared" ref="H159:H168" si="8">E159*G159</f>
        <v>211200</v>
      </c>
    </row>
    <row r="160" spans="3:8" x14ac:dyDescent="0.25">
      <c r="C160" s="35"/>
      <c r="D160" s="19" t="s">
        <v>142</v>
      </c>
      <c r="E160" s="25">
        <v>1000</v>
      </c>
      <c r="F160" s="19" t="s">
        <v>35</v>
      </c>
      <c r="G160" s="20">
        <v>103</v>
      </c>
      <c r="H160" s="37">
        <f t="shared" si="8"/>
        <v>103000</v>
      </c>
    </row>
    <row r="161" spans="3:8" x14ac:dyDescent="0.25">
      <c r="C161" s="35"/>
      <c r="D161" s="19" t="s">
        <v>143</v>
      </c>
      <c r="E161" s="25">
        <v>1800</v>
      </c>
      <c r="F161" s="19" t="s">
        <v>35</v>
      </c>
      <c r="G161" s="20">
        <v>122</v>
      </c>
      <c r="H161" s="37">
        <f t="shared" si="8"/>
        <v>219600</v>
      </c>
    </row>
    <row r="162" spans="3:8" x14ac:dyDescent="0.25">
      <c r="C162" s="35"/>
      <c r="D162" s="19" t="s">
        <v>144</v>
      </c>
      <c r="E162" s="25">
        <v>1000</v>
      </c>
      <c r="F162" s="19" t="s">
        <v>35</v>
      </c>
      <c r="G162" s="20">
        <v>122</v>
      </c>
      <c r="H162" s="37">
        <f t="shared" si="8"/>
        <v>122000</v>
      </c>
    </row>
    <row r="163" spans="3:8" x14ac:dyDescent="0.25">
      <c r="C163" s="35"/>
      <c r="D163" s="19" t="s">
        <v>145</v>
      </c>
      <c r="E163" s="25">
        <v>3400</v>
      </c>
      <c r="F163" s="19" t="s">
        <v>35</v>
      </c>
      <c r="G163" s="20">
        <v>60</v>
      </c>
      <c r="H163" s="37">
        <f t="shared" si="8"/>
        <v>204000</v>
      </c>
    </row>
    <row r="164" spans="3:8" x14ac:dyDescent="0.25">
      <c r="C164" s="35"/>
      <c r="D164" s="19" t="s">
        <v>146</v>
      </c>
      <c r="E164" s="25">
        <v>3400</v>
      </c>
      <c r="F164" s="19" t="s">
        <v>35</v>
      </c>
      <c r="G164" s="20">
        <v>100</v>
      </c>
      <c r="H164" s="37">
        <f t="shared" si="8"/>
        <v>340000</v>
      </c>
    </row>
    <row r="165" spans="3:8" x14ac:dyDescent="0.25">
      <c r="C165" s="35"/>
      <c r="D165" s="19" t="s">
        <v>147</v>
      </c>
      <c r="E165" s="25">
        <v>5</v>
      </c>
      <c r="F165" s="19" t="s">
        <v>148</v>
      </c>
      <c r="G165" s="20">
        <v>7904</v>
      </c>
      <c r="H165" s="37">
        <f t="shared" si="8"/>
        <v>39520</v>
      </c>
    </row>
    <row r="166" spans="3:8" x14ac:dyDescent="0.25">
      <c r="C166" s="35"/>
      <c r="D166" s="19" t="s">
        <v>149</v>
      </c>
      <c r="E166" s="25">
        <v>3</v>
      </c>
      <c r="F166" s="19" t="s">
        <v>20</v>
      </c>
      <c r="G166" s="20">
        <v>2433</v>
      </c>
      <c r="H166" s="37">
        <f t="shared" si="8"/>
        <v>7299</v>
      </c>
    </row>
    <row r="167" spans="3:8" x14ac:dyDescent="0.25">
      <c r="C167" s="35"/>
      <c r="D167" s="19" t="s">
        <v>150</v>
      </c>
      <c r="E167" s="25">
        <v>4</v>
      </c>
      <c r="F167" s="19" t="s">
        <v>148</v>
      </c>
      <c r="G167" s="20">
        <v>4256</v>
      </c>
      <c r="H167" s="37">
        <f t="shared" si="8"/>
        <v>17024</v>
      </c>
    </row>
    <row r="168" spans="3:8" x14ac:dyDescent="0.25">
      <c r="C168" s="35"/>
      <c r="D168" s="19" t="s">
        <v>151</v>
      </c>
      <c r="E168" s="25">
        <v>1</v>
      </c>
      <c r="F168" s="19" t="s">
        <v>148</v>
      </c>
      <c r="G168" s="20">
        <v>257777</v>
      </c>
      <c r="H168" s="37">
        <f t="shared" si="8"/>
        <v>257777</v>
      </c>
    </row>
    <row r="169" spans="3:8" x14ac:dyDescent="0.25">
      <c r="C169" s="35"/>
      <c r="D169" s="19" t="s">
        <v>178</v>
      </c>
      <c r="E169" s="25">
        <v>25</v>
      </c>
      <c r="F169" s="19" t="s">
        <v>148</v>
      </c>
      <c r="G169" s="20">
        <v>1800</v>
      </c>
      <c r="H169" s="37">
        <f t="shared" si="7"/>
        <v>45000</v>
      </c>
    </row>
    <row r="170" spans="3:8" x14ac:dyDescent="0.25">
      <c r="C170" s="35"/>
      <c r="D170" s="19" t="s">
        <v>179</v>
      </c>
      <c r="E170" s="25">
        <v>25</v>
      </c>
      <c r="F170" s="19" t="s">
        <v>148</v>
      </c>
      <c r="G170" s="20">
        <v>1069</v>
      </c>
      <c r="H170" s="37">
        <f t="shared" si="7"/>
        <v>26725</v>
      </c>
    </row>
    <row r="171" spans="3:8" x14ac:dyDescent="0.25">
      <c r="C171" s="35"/>
      <c r="D171" s="19"/>
      <c r="E171" s="21"/>
      <c r="F171" s="19"/>
      <c r="G171" s="20"/>
      <c r="H171" s="37"/>
    </row>
    <row r="172" spans="3:8" x14ac:dyDescent="0.25">
      <c r="C172" s="35"/>
      <c r="D172" s="24" t="s">
        <v>152</v>
      </c>
      <c r="E172" s="21"/>
      <c r="F172" s="19"/>
      <c r="G172" s="20"/>
      <c r="H172" s="37"/>
    </row>
    <row r="173" spans="3:8" x14ac:dyDescent="0.25">
      <c r="C173" s="35"/>
      <c r="D173" s="19" t="s">
        <v>153</v>
      </c>
      <c r="E173" s="25">
        <v>2</v>
      </c>
      <c r="F173" s="19" t="s">
        <v>154</v>
      </c>
      <c r="G173" s="20">
        <v>400000</v>
      </c>
      <c r="H173" s="37">
        <f t="shared" ref="H173:H184" si="9">E173*G173</f>
        <v>800000</v>
      </c>
    </row>
    <row r="174" spans="3:8" x14ac:dyDescent="0.25">
      <c r="C174" s="35"/>
      <c r="D174" s="19" t="s">
        <v>155</v>
      </c>
      <c r="E174" s="25">
        <v>1</v>
      </c>
      <c r="F174" s="19" t="s">
        <v>154</v>
      </c>
      <c r="G174" s="20">
        <v>75000</v>
      </c>
      <c r="H174" s="37">
        <f t="shared" si="9"/>
        <v>75000</v>
      </c>
    </row>
    <row r="175" spans="3:8" x14ac:dyDescent="0.25">
      <c r="C175" s="35"/>
      <c r="D175" s="19" t="s">
        <v>156</v>
      </c>
      <c r="E175" s="25">
        <v>11</v>
      </c>
      <c r="F175" s="19" t="s">
        <v>157</v>
      </c>
      <c r="G175" s="20">
        <v>75000</v>
      </c>
      <c r="H175" s="37">
        <f t="shared" si="9"/>
        <v>825000</v>
      </c>
    </row>
    <row r="176" spans="3:8" x14ac:dyDescent="0.25">
      <c r="C176" s="35"/>
      <c r="D176" s="19" t="s">
        <v>158</v>
      </c>
      <c r="E176" s="25">
        <v>0</v>
      </c>
      <c r="F176" s="19" t="s">
        <v>157</v>
      </c>
      <c r="G176" s="20"/>
      <c r="H176" s="37">
        <f t="shared" si="9"/>
        <v>0</v>
      </c>
    </row>
    <row r="177" spans="3:8" x14ac:dyDescent="0.25">
      <c r="C177" s="35"/>
      <c r="D177" s="19" t="s">
        <v>159</v>
      </c>
      <c r="E177" s="25">
        <v>4</v>
      </c>
      <c r="F177" s="19" t="s">
        <v>148</v>
      </c>
      <c r="G177" s="20">
        <v>250000</v>
      </c>
      <c r="H177" s="37">
        <f t="shared" si="9"/>
        <v>1000000</v>
      </c>
    </row>
    <row r="178" spans="3:8" x14ac:dyDescent="0.25">
      <c r="C178" s="35"/>
      <c r="D178" s="19" t="s">
        <v>183</v>
      </c>
      <c r="E178" s="25">
        <v>10</v>
      </c>
      <c r="F178" s="19" t="s">
        <v>148</v>
      </c>
      <c r="G178" s="20">
        <v>50000</v>
      </c>
      <c r="H178" s="37">
        <f t="shared" si="9"/>
        <v>500000</v>
      </c>
    </row>
    <row r="179" spans="3:8" x14ac:dyDescent="0.25">
      <c r="C179" s="35"/>
      <c r="D179" s="19" t="s">
        <v>184</v>
      </c>
      <c r="E179" s="25">
        <v>4</v>
      </c>
      <c r="F179" s="19" t="s">
        <v>157</v>
      </c>
      <c r="G179" s="20">
        <v>150000</v>
      </c>
      <c r="H179" s="37">
        <f t="shared" si="9"/>
        <v>600000</v>
      </c>
    </row>
    <row r="180" spans="3:8" x14ac:dyDescent="0.25">
      <c r="C180" s="35"/>
      <c r="D180" s="19" t="s">
        <v>160</v>
      </c>
      <c r="E180" s="25">
        <v>7</v>
      </c>
      <c r="F180" s="19" t="s">
        <v>157</v>
      </c>
      <c r="G180" s="20">
        <v>250000</v>
      </c>
      <c r="H180" s="37">
        <f t="shared" si="9"/>
        <v>1750000</v>
      </c>
    </row>
    <row r="181" spans="3:8" x14ac:dyDescent="0.25">
      <c r="C181" s="35"/>
      <c r="D181" s="19" t="s">
        <v>161</v>
      </c>
      <c r="E181" s="25">
        <v>2</v>
      </c>
      <c r="F181" s="19" t="s">
        <v>148</v>
      </c>
      <c r="G181" s="20">
        <v>35000</v>
      </c>
      <c r="H181" s="37">
        <f t="shared" si="9"/>
        <v>70000</v>
      </c>
    </row>
    <row r="182" spans="3:8" x14ac:dyDescent="0.25">
      <c r="C182" s="35"/>
      <c r="D182" s="19" t="s">
        <v>162</v>
      </c>
      <c r="E182" s="25">
        <v>2</v>
      </c>
      <c r="F182" s="19" t="s">
        <v>148</v>
      </c>
      <c r="G182" s="20">
        <v>35000</v>
      </c>
      <c r="H182" s="37">
        <f t="shared" si="9"/>
        <v>70000</v>
      </c>
    </row>
    <row r="183" spans="3:8" x14ac:dyDescent="0.25">
      <c r="C183" s="35"/>
      <c r="D183" s="19" t="s">
        <v>163</v>
      </c>
      <c r="E183" s="25">
        <v>2</v>
      </c>
      <c r="F183" s="19" t="s">
        <v>148</v>
      </c>
      <c r="G183" s="20">
        <v>100000</v>
      </c>
      <c r="H183" s="37">
        <f t="shared" si="9"/>
        <v>200000</v>
      </c>
    </row>
    <row r="184" spans="3:8" x14ac:dyDescent="0.25">
      <c r="C184" s="35"/>
      <c r="D184" s="19" t="s">
        <v>164</v>
      </c>
      <c r="E184" s="25">
        <v>1</v>
      </c>
      <c r="F184" s="19" t="s">
        <v>109</v>
      </c>
      <c r="G184" s="20">
        <v>100000</v>
      </c>
      <c r="H184" s="37">
        <f t="shared" si="9"/>
        <v>100000</v>
      </c>
    </row>
    <row r="185" spans="3:8" x14ac:dyDescent="0.25">
      <c r="C185" s="35"/>
      <c r="D185" s="19"/>
      <c r="E185" s="21"/>
      <c r="F185" s="19"/>
      <c r="G185" s="20"/>
      <c r="H185" s="37"/>
    </row>
    <row r="186" spans="3:8" x14ac:dyDescent="0.25">
      <c r="C186" s="35"/>
      <c r="D186" s="24" t="s">
        <v>165</v>
      </c>
      <c r="E186" s="21"/>
      <c r="F186" s="19"/>
      <c r="G186" s="20"/>
      <c r="H186" s="37"/>
    </row>
    <row r="187" spans="3:8" x14ac:dyDescent="0.25">
      <c r="C187" s="35"/>
      <c r="D187" s="19" t="s">
        <v>166</v>
      </c>
      <c r="E187" s="25">
        <v>5700</v>
      </c>
      <c r="F187" s="19" t="s">
        <v>30</v>
      </c>
      <c r="G187" s="20">
        <v>150</v>
      </c>
      <c r="H187" s="37">
        <f t="shared" si="7"/>
        <v>855000</v>
      </c>
    </row>
    <row r="188" spans="3:8" x14ac:dyDescent="0.25">
      <c r="C188" s="35"/>
      <c r="D188" s="19" t="s">
        <v>167</v>
      </c>
      <c r="E188" s="25">
        <v>1</v>
      </c>
      <c r="F188" s="19" t="s">
        <v>109</v>
      </c>
      <c r="G188" s="20">
        <v>400000</v>
      </c>
      <c r="H188" s="37">
        <f t="shared" si="7"/>
        <v>400000</v>
      </c>
    </row>
    <row r="189" spans="3:8" x14ac:dyDescent="0.25">
      <c r="C189" s="35"/>
      <c r="D189" s="19" t="s">
        <v>168</v>
      </c>
      <c r="E189" s="25">
        <v>1</v>
      </c>
      <c r="F189" s="19" t="s">
        <v>148</v>
      </c>
      <c r="G189" s="20">
        <v>15000</v>
      </c>
      <c r="H189" s="37">
        <f t="shared" si="7"/>
        <v>15000</v>
      </c>
    </row>
    <row r="190" spans="3:8" x14ac:dyDescent="0.25">
      <c r="C190" s="35"/>
      <c r="D190" s="19" t="s">
        <v>169</v>
      </c>
      <c r="E190" s="25">
        <v>1400</v>
      </c>
      <c r="F190" s="19" t="s">
        <v>35</v>
      </c>
      <c r="G190" s="20">
        <v>50</v>
      </c>
      <c r="H190" s="37">
        <f t="shared" si="7"/>
        <v>70000</v>
      </c>
    </row>
    <row r="191" spans="3:8" x14ac:dyDescent="0.25">
      <c r="C191" s="35"/>
      <c r="D191" s="19"/>
      <c r="E191" s="21"/>
      <c r="F191" s="19"/>
      <c r="G191" s="20"/>
      <c r="H191" s="37"/>
    </row>
    <row r="192" spans="3:8" x14ac:dyDescent="0.25">
      <c r="C192" s="35"/>
      <c r="D192" s="24" t="s">
        <v>170</v>
      </c>
      <c r="E192" s="21"/>
      <c r="F192" s="19"/>
      <c r="G192" s="20"/>
      <c r="H192" s="37"/>
    </row>
    <row r="193" spans="3:11" x14ac:dyDescent="0.25">
      <c r="C193" s="35"/>
      <c r="D193" s="19" t="s">
        <v>171</v>
      </c>
      <c r="E193" s="25">
        <v>1400</v>
      </c>
      <c r="F193" s="19" t="s">
        <v>30</v>
      </c>
      <c r="G193" s="20">
        <v>400</v>
      </c>
      <c r="H193" s="37">
        <f t="shared" si="7"/>
        <v>560000</v>
      </c>
    </row>
    <row r="194" spans="3:11" x14ac:dyDescent="0.25">
      <c r="C194" s="35"/>
      <c r="D194" s="19" t="s">
        <v>172</v>
      </c>
      <c r="E194" s="25">
        <v>1</v>
      </c>
      <c r="F194" s="19" t="s">
        <v>173</v>
      </c>
      <c r="G194" s="20">
        <v>1500000</v>
      </c>
      <c r="H194" s="37">
        <f t="shared" si="7"/>
        <v>1500000</v>
      </c>
    </row>
    <row r="195" spans="3:11" x14ac:dyDescent="0.25">
      <c r="C195" s="35"/>
      <c r="D195" s="19" t="s">
        <v>174</v>
      </c>
      <c r="E195" s="25">
        <v>1</v>
      </c>
      <c r="F195" s="19" t="s">
        <v>148</v>
      </c>
      <c r="G195" s="20">
        <v>15000</v>
      </c>
      <c r="H195" s="37">
        <f t="shared" si="7"/>
        <v>15000</v>
      </c>
    </row>
    <row r="196" spans="3:11" x14ac:dyDescent="0.25">
      <c r="C196" s="38"/>
      <c r="D196" s="26"/>
      <c r="E196" s="27"/>
      <c r="F196" s="26"/>
      <c r="G196" s="28"/>
      <c r="H196" s="37"/>
    </row>
    <row r="197" spans="3:11" x14ac:dyDescent="0.25">
      <c r="C197" s="38"/>
      <c r="D197" s="26" t="s">
        <v>193</v>
      </c>
      <c r="E197" s="30">
        <v>0.05</v>
      </c>
      <c r="F197" s="26" t="s">
        <v>109</v>
      </c>
      <c r="G197" s="29"/>
      <c r="H197" s="63">
        <f>ROUND(J197*K197,-3)</f>
        <v>27237000</v>
      </c>
      <c r="J197" s="64">
        <f>SUM(H141:H196)</f>
        <v>544740075</v>
      </c>
      <c r="K197">
        <v>0.05</v>
      </c>
    </row>
    <row r="198" spans="3:11" ht="15.75" thickBot="1" x14ac:dyDescent="0.3">
      <c r="C198" s="39"/>
      <c r="D198" s="40" t="s">
        <v>194</v>
      </c>
      <c r="E198" s="41">
        <v>0.3</v>
      </c>
      <c r="F198" s="42" t="s">
        <v>109</v>
      </c>
      <c r="G198" s="43"/>
      <c r="H198" s="65">
        <f>ROUND(J198*K198,-3)</f>
        <v>12747000</v>
      </c>
      <c r="J198" s="64">
        <f>SUM(H$16:H196)-J197</f>
        <v>42488550</v>
      </c>
      <c r="K198">
        <v>0.3</v>
      </c>
    </row>
    <row r="199" spans="3:11" x14ac:dyDescent="0.25">
      <c r="H199" s="66">
        <f>ROUNDUP((H15)+J198*(1+K198)+J197*(1+K197),-3)</f>
        <v>656574000</v>
      </c>
    </row>
    <row r="200" spans="3:11" x14ac:dyDescent="0.25">
      <c r="H200" s="67">
        <f>H201-H199</f>
        <v>105126000</v>
      </c>
      <c r="K200">
        <v>1.1599999999999999</v>
      </c>
    </row>
    <row r="201" spans="3:11" x14ac:dyDescent="0.25">
      <c r="H201" s="68">
        <f>ROUNDUP(H199*K200/K201,0)*K201</f>
        <v>761700000</v>
      </c>
      <c r="K201" s="64">
        <v>100000</v>
      </c>
    </row>
    <row r="202" spans="3:11" ht="15.75" thickBot="1" x14ac:dyDescent="0.3">
      <c r="D202" s="46" t="s">
        <v>197</v>
      </c>
      <c r="E202" s="47"/>
      <c r="F202" s="48"/>
      <c r="G202" s="49"/>
      <c r="H202" s="50">
        <f>H203-H201</f>
        <v>152400000</v>
      </c>
    </row>
    <row r="203" spans="3:11" ht="15.75" thickTop="1" x14ac:dyDescent="0.25">
      <c r="D203" s="51" t="s">
        <v>181</v>
      </c>
      <c r="E203" s="6"/>
      <c r="F203" s="5"/>
      <c r="G203" s="1"/>
      <c r="H203" s="52">
        <f>ROUNDUP(H201*1.2/100000,0)*100000</f>
        <v>914100000</v>
      </c>
    </row>
  </sheetData>
  <mergeCells count="2">
    <mergeCell ref="G10:H10"/>
    <mergeCell ref="G11:H11"/>
  </mergeCells>
  <pageMargins left="0.45" right="0.45" top="0.5" bottom="0.5" header="0.3" footer="0.3"/>
  <pageSetup scale="7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A24A-605E-49E4-B5CE-44C13BDBCE6C}">
  <dimension ref="A1:E36"/>
  <sheetViews>
    <sheetView workbookViewId="0">
      <selection activeCell="H15" sqref="H15"/>
    </sheetView>
  </sheetViews>
  <sheetFormatPr defaultColWidth="8.85546875" defaultRowHeight="15" x14ac:dyDescent="0.25"/>
  <cols>
    <col min="1" max="1" width="20.7109375" bestFit="1" customWidth="1"/>
    <col min="4" max="4" width="11.140625" style="86" bestFit="1" customWidth="1"/>
    <col min="5" max="5" width="15.7109375" style="86" bestFit="1" customWidth="1"/>
  </cols>
  <sheetData>
    <row r="1" spans="1:5" ht="23.25" x14ac:dyDescent="0.35">
      <c r="A1" s="83" t="s">
        <v>219</v>
      </c>
    </row>
    <row r="2" spans="1:5" x14ac:dyDescent="0.25">
      <c r="A2" t="s">
        <v>220</v>
      </c>
      <c r="B2" t="s">
        <v>35</v>
      </c>
      <c r="C2" s="84">
        <f>[1]Sheet1!CH3</f>
        <v>51555</v>
      </c>
      <c r="D2" s="86">
        <v>221</v>
      </c>
      <c r="E2" s="86">
        <f>C2*D2</f>
        <v>11393655</v>
      </c>
    </row>
    <row r="3" spans="1:5" x14ac:dyDescent="0.25">
      <c r="A3" t="s">
        <v>221</v>
      </c>
      <c r="B3" s="87">
        <v>0.25</v>
      </c>
      <c r="C3" s="84">
        <f>B3*C2</f>
        <v>12888.75</v>
      </c>
      <c r="D3" s="86">
        <v>400</v>
      </c>
      <c r="E3" s="86">
        <f t="shared" ref="E3:E10" si="0">C3*D3</f>
        <v>5155500</v>
      </c>
    </row>
    <row r="4" spans="1:5" x14ac:dyDescent="0.25">
      <c r="A4" t="s">
        <v>222</v>
      </c>
      <c r="B4" t="s">
        <v>148</v>
      </c>
      <c r="C4" s="84">
        <f>[1]Sheet1!CF3</f>
        <v>491</v>
      </c>
      <c r="D4" s="86">
        <v>9000</v>
      </c>
      <c r="E4" s="86">
        <f t="shared" si="0"/>
        <v>4419000</v>
      </c>
    </row>
    <row r="5" spans="1:5" x14ac:dyDescent="0.25">
      <c r="A5" t="s">
        <v>223</v>
      </c>
      <c r="B5" t="s">
        <v>30</v>
      </c>
      <c r="C5" s="84">
        <f>[1]Sheet1!CH6</f>
        <v>392383.66666666634</v>
      </c>
      <c r="D5" s="86">
        <v>65</v>
      </c>
      <c r="E5" s="86">
        <f t="shared" si="0"/>
        <v>25504938.333333313</v>
      </c>
    </row>
    <row r="6" spans="1:5" x14ac:dyDescent="0.25">
      <c r="A6" t="s">
        <v>224</v>
      </c>
      <c r="B6" t="s">
        <v>23</v>
      </c>
      <c r="C6" s="84">
        <v>6000</v>
      </c>
      <c r="D6" s="86">
        <f>1600*1.25</f>
        <v>2000</v>
      </c>
      <c r="E6" s="86">
        <f t="shared" si="0"/>
        <v>12000000</v>
      </c>
    </row>
    <row r="7" spans="1:5" x14ac:dyDescent="0.25">
      <c r="A7" t="s">
        <v>225</v>
      </c>
      <c r="B7" t="s">
        <v>35</v>
      </c>
      <c r="C7" s="84">
        <f>[1]Sheet1!CH7</f>
        <v>6770</v>
      </c>
      <c r="D7" s="86">
        <v>650</v>
      </c>
      <c r="E7" s="86">
        <f t="shared" si="0"/>
        <v>4400500</v>
      </c>
    </row>
    <row r="8" spans="1:5" x14ac:dyDescent="0.25">
      <c r="A8" t="s">
        <v>226</v>
      </c>
      <c r="B8" t="s">
        <v>35</v>
      </c>
      <c r="C8" s="84">
        <f>[1]Sheet1!CH8</f>
        <v>39100</v>
      </c>
      <c r="D8" s="86">
        <v>700</v>
      </c>
      <c r="E8" s="86">
        <f t="shared" si="0"/>
        <v>27370000</v>
      </c>
    </row>
    <row r="9" spans="1:5" x14ac:dyDescent="0.25">
      <c r="A9" t="s">
        <v>227</v>
      </c>
      <c r="B9" t="s">
        <v>35</v>
      </c>
      <c r="C9" s="84">
        <f>2*[1]Sheet1!CH5</f>
        <v>15688</v>
      </c>
      <c r="D9" s="86">
        <v>180</v>
      </c>
      <c r="E9" s="86">
        <f t="shared" si="0"/>
        <v>2823840</v>
      </c>
    </row>
    <row r="10" spans="1:5" x14ac:dyDescent="0.25">
      <c r="A10" t="s">
        <v>228</v>
      </c>
      <c r="B10" t="s">
        <v>229</v>
      </c>
      <c r="C10" s="84">
        <f>C4/1.5</f>
        <v>327.33333333333331</v>
      </c>
      <c r="D10" s="86">
        <v>8000</v>
      </c>
      <c r="E10" s="86">
        <f t="shared" si="0"/>
        <v>2618666.6666666665</v>
      </c>
    </row>
    <row r="12" spans="1:5" x14ac:dyDescent="0.25">
      <c r="A12" t="s">
        <v>230</v>
      </c>
      <c r="B12" s="87"/>
      <c r="E12" s="86">
        <f>SUM(E2:E11)</f>
        <v>95686099.999999985</v>
      </c>
    </row>
    <row r="13" spans="1:5" x14ac:dyDescent="0.25">
      <c r="A13" t="s">
        <v>231</v>
      </c>
      <c r="B13" s="87">
        <v>0.1</v>
      </c>
      <c r="E13" s="86">
        <f>B13*E12</f>
        <v>9568609.9999999981</v>
      </c>
    </row>
    <row r="14" spans="1:5" x14ac:dyDescent="0.25">
      <c r="A14" t="s">
        <v>232</v>
      </c>
      <c r="E14" s="86">
        <f>E13+E12</f>
        <v>105254709.99999999</v>
      </c>
    </row>
    <row r="15" spans="1:5" x14ac:dyDescent="0.25">
      <c r="A15" s="88" t="s">
        <v>233</v>
      </c>
      <c r="E15" s="86">
        <f>E14/C5</f>
        <v>268.24437136781961</v>
      </c>
    </row>
    <row r="19" spans="1:5" ht="23.25" x14ac:dyDescent="0.35">
      <c r="A19" s="83" t="s">
        <v>234</v>
      </c>
    </row>
    <row r="20" spans="1:5" x14ac:dyDescent="0.25">
      <c r="A20" t="s">
        <v>235</v>
      </c>
      <c r="B20" t="s">
        <v>35</v>
      </c>
      <c r="C20" s="84">
        <f>[1]Sheet1!M35</f>
        <v>5760</v>
      </c>
      <c r="D20" s="86">
        <v>200</v>
      </c>
      <c r="E20" s="86">
        <f>C20*D20</f>
        <v>1152000</v>
      </c>
    </row>
    <row r="21" spans="1:5" x14ac:dyDescent="0.25">
      <c r="A21" t="s">
        <v>221</v>
      </c>
      <c r="B21" s="87">
        <v>0.25</v>
      </c>
      <c r="C21" s="84">
        <f>B21*C20</f>
        <v>1440</v>
      </c>
      <c r="D21" s="86">
        <v>300</v>
      </c>
      <c r="E21" s="86">
        <f t="shared" ref="E21:E31" si="1">C21*D21</f>
        <v>432000</v>
      </c>
    </row>
    <row r="22" spans="1:5" x14ac:dyDescent="0.25">
      <c r="A22" t="s">
        <v>236</v>
      </c>
      <c r="B22" t="s">
        <v>148</v>
      </c>
      <c r="C22" s="84">
        <f>[1]Sheet1!K35</f>
        <v>72</v>
      </c>
      <c r="D22" s="86">
        <v>8000</v>
      </c>
      <c r="E22" s="86">
        <f t="shared" si="1"/>
        <v>576000</v>
      </c>
    </row>
    <row r="23" spans="1:5" x14ac:dyDescent="0.25">
      <c r="A23" t="s">
        <v>237</v>
      </c>
      <c r="B23" t="s">
        <v>35</v>
      </c>
      <c r="C23" s="84">
        <f>[1]Sheet1!M34</f>
        <v>126792.5</v>
      </c>
      <c r="D23" s="86">
        <v>300</v>
      </c>
      <c r="E23" s="86">
        <f>C23*D23</f>
        <v>38037750</v>
      </c>
    </row>
    <row r="24" spans="1:5" x14ac:dyDescent="0.25">
      <c r="A24" t="s">
        <v>221</v>
      </c>
      <c r="B24" s="87">
        <v>0.25</v>
      </c>
      <c r="C24" s="84">
        <f>B24*C23</f>
        <v>31698.125</v>
      </c>
      <c r="D24" s="86">
        <v>750</v>
      </c>
      <c r="E24" s="86">
        <f t="shared" ref="E24:E25" si="2">C24*D24</f>
        <v>23773593.75</v>
      </c>
    </row>
    <row r="25" spans="1:5" x14ac:dyDescent="0.25">
      <c r="A25" t="s">
        <v>238</v>
      </c>
      <c r="B25" t="s">
        <v>148</v>
      </c>
      <c r="C25" s="84">
        <f>[1]Sheet1!K34</f>
        <v>1237</v>
      </c>
      <c r="D25" s="86">
        <v>10000</v>
      </c>
      <c r="E25" s="86">
        <f t="shared" si="2"/>
        <v>12370000</v>
      </c>
    </row>
    <row r="26" spans="1:5" x14ac:dyDescent="0.25">
      <c r="A26" t="s">
        <v>223</v>
      </c>
      <c r="B26" t="s">
        <v>30</v>
      </c>
      <c r="C26" s="84">
        <f>(35600-11805)*(42+7/12)+(35900-35600)*(0.5*(42+7/12)+0.5*(52+10/12))+(36300-35900)*(0.5*(52+10/12)+0.5*(66+7/12))+(36470-36300)*(66+7/12)</f>
        <v>1062785.4166666667</v>
      </c>
      <c r="D26" s="86">
        <v>65</v>
      </c>
      <c r="E26" s="86">
        <f t="shared" si="1"/>
        <v>69081052.083333343</v>
      </c>
    </row>
    <row r="27" spans="1:5" x14ac:dyDescent="0.25">
      <c r="A27" t="s">
        <v>224</v>
      </c>
      <c r="B27" t="s">
        <v>23</v>
      </c>
      <c r="C27" s="84">
        <v>18000</v>
      </c>
      <c r="D27" s="86">
        <f>1600*1.25</f>
        <v>2000</v>
      </c>
      <c r="E27" s="86">
        <f t="shared" si="1"/>
        <v>36000000</v>
      </c>
    </row>
    <row r="28" spans="1:5" x14ac:dyDescent="0.25">
      <c r="A28" t="s">
        <v>225</v>
      </c>
      <c r="B28" t="s">
        <v>35</v>
      </c>
      <c r="C28" s="84">
        <f>SUM([1]Sheet1!G38:H38)*7*85</f>
        <v>8330</v>
      </c>
      <c r="D28" s="86">
        <v>650</v>
      </c>
      <c r="E28" s="86">
        <f t="shared" si="1"/>
        <v>5414500</v>
      </c>
    </row>
    <row r="29" spans="1:5" x14ac:dyDescent="0.25">
      <c r="A29" t="s">
        <v>226</v>
      </c>
      <c r="B29" t="s">
        <v>35</v>
      </c>
      <c r="C29" s="84">
        <f>SUM([1]Sheet1!C16:CC16,[1]Sheet1!B23:CC23,[1]Sheet1!B30:CC30,[1]Sheet1!B37:F37)*100-25</f>
        <v>123075</v>
      </c>
      <c r="D29" s="86">
        <v>700</v>
      </c>
      <c r="E29" s="86">
        <f t="shared" si="1"/>
        <v>86152500</v>
      </c>
    </row>
    <row r="30" spans="1:5" x14ac:dyDescent="0.25">
      <c r="A30" t="s">
        <v>227</v>
      </c>
      <c r="B30" t="s">
        <v>35</v>
      </c>
      <c r="C30" s="84">
        <f>24665*2</f>
        <v>49330</v>
      </c>
      <c r="D30" s="86">
        <v>180</v>
      </c>
      <c r="E30" s="86">
        <f t="shared" si="1"/>
        <v>8879400</v>
      </c>
    </row>
    <row r="31" spans="1:5" x14ac:dyDescent="0.25">
      <c r="A31" t="s">
        <v>239</v>
      </c>
      <c r="B31" t="s">
        <v>229</v>
      </c>
      <c r="C31" s="84">
        <f>SUM(C22,C25)/1.5</f>
        <v>872.66666666666663</v>
      </c>
      <c r="D31" s="86">
        <v>16000</v>
      </c>
      <c r="E31" s="86">
        <f t="shared" si="1"/>
        <v>13962666.666666666</v>
      </c>
    </row>
    <row r="33" spans="1:5" x14ac:dyDescent="0.25">
      <c r="A33" t="s">
        <v>230</v>
      </c>
      <c r="B33" s="87"/>
      <c r="E33" s="86">
        <f>SUM(E20:E32)</f>
        <v>295831462.50000006</v>
      </c>
    </row>
    <row r="34" spans="1:5" x14ac:dyDescent="0.25">
      <c r="A34" t="s">
        <v>231</v>
      </c>
      <c r="B34" s="87">
        <v>0.1</v>
      </c>
      <c r="E34" s="86">
        <f>B34*E33</f>
        <v>29583146.250000007</v>
      </c>
    </row>
    <row r="35" spans="1:5" x14ac:dyDescent="0.25">
      <c r="A35" t="s">
        <v>232</v>
      </c>
      <c r="E35" s="86">
        <f>E34+E33</f>
        <v>325414608.75000006</v>
      </c>
    </row>
    <row r="36" spans="1:5" x14ac:dyDescent="0.25">
      <c r="A36" s="88" t="s">
        <v>233</v>
      </c>
      <c r="E36" s="86">
        <f>E35/C26</f>
        <v>306.19032181551233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90A1B-BDC7-476D-B77E-9755D2B0BD6F}">
  <dimension ref="A1:DJ47"/>
  <sheetViews>
    <sheetView workbookViewId="0">
      <selection activeCell="D8" sqref="D8"/>
    </sheetView>
  </sheetViews>
  <sheetFormatPr defaultColWidth="8.85546875" defaultRowHeight="15" x14ac:dyDescent="0.25"/>
  <cols>
    <col min="1" max="1" width="19.5703125" bestFit="1" customWidth="1"/>
    <col min="2" max="2" width="7" customWidth="1"/>
    <col min="3" max="82" width="4.7109375" customWidth="1"/>
    <col min="83" max="83" width="6.28515625" customWidth="1"/>
    <col min="84" max="84" width="5.85546875" customWidth="1"/>
    <col min="85" max="85" width="6.28515625" customWidth="1"/>
    <col min="86" max="86" width="4.7109375" customWidth="1"/>
    <col min="87" max="87" width="4.28515625" customWidth="1"/>
    <col min="88" max="128" width="4.7109375" customWidth="1"/>
  </cols>
  <sheetData>
    <row r="1" spans="1:114" x14ac:dyDescent="0.25">
      <c r="A1" t="s">
        <v>199</v>
      </c>
    </row>
    <row r="2" spans="1:114" ht="45" x14ac:dyDescent="0.25">
      <c r="A2" s="73" t="s">
        <v>200</v>
      </c>
      <c r="B2" s="73" t="s">
        <v>201</v>
      </c>
      <c r="C2" s="73">
        <v>1</v>
      </c>
      <c r="D2" s="73">
        <v>2</v>
      </c>
      <c r="E2" s="73">
        <v>3</v>
      </c>
      <c r="F2" s="73">
        <v>4</v>
      </c>
      <c r="G2" s="73">
        <v>5</v>
      </c>
      <c r="H2" s="73">
        <v>6</v>
      </c>
      <c r="I2" s="73">
        <v>7</v>
      </c>
      <c r="J2" s="73">
        <v>8</v>
      </c>
      <c r="K2" s="73">
        <v>9</v>
      </c>
      <c r="L2" s="73">
        <v>10</v>
      </c>
      <c r="M2" s="73">
        <v>11</v>
      </c>
      <c r="N2" s="73">
        <v>12</v>
      </c>
      <c r="O2" s="73">
        <v>13</v>
      </c>
      <c r="P2" s="73">
        <v>14</v>
      </c>
      <c r="Q2" s="73">
        <v>15</v>
      </c>
      <c r="R2" s="73">
        <v>16</v>
      </c>
      <c r="S2" s="73">
        <v>17</v>
      </c>
      <c r="T2" s="73">
        <v>18</v>
      </c>
      <c r="U2" s="73">
        <v>19</v>
      </c>
      <c r="V2" s="73">
        <v>20</v>
      </c>
      <c r="W2" s="73">
        <v>21</v>
      </c>
      <c r="X2" s="73">
        <v>22</v>
      </c>
      <c r="Y2" s="73">
        <v>23</v>
      </c>
      <c r="Z2" s="73">
        <v>24</v>
      </c>
      <c r="AA2" s="73">
        <v>25</v>
      </c>
      <c r="AB2" s="73">
        <v>26</v>
      </c>
      <c r="AC2" s="73">
        <v>27</v>
      </c>
      <c r="AD2" s="73">
        <v>28</v>
      </c>
      <c r="AE2" s="73">
        <v>29</v>
      </c>
      <c r="AF2" s="73">
        <v>30</v>
      </c>
      <c r="AG2" s="73">
        <v>31</v>
      </c>
      <c r="AH2" s="73">
        <v>32</v>
      </c>
      <c r="AI2" s="73">
        <v>33</v>
      </c>
      <c r="AJ2" s="73">
        <v>34</v>
      </c>
      <c r="AK2" s="73">
        <v>35</v>
      </c>
      <c r="AL2" s="73">
        <v>36</v>
      </c>
      <c r="AM2" s="73">
        <v>37</v>
      </c>
      <c r="AN2" s="73">
        <v>38</v>
      </c>
      <c r="AO2" s="73">
        <v>39</v>
      </c>
      <c r="AP2" s="73">
        <v>40</v>
      </c>
      <c r="AQ2" s="73">
        <v>41</v>
      </c>
      <c r="AR2" s="73">
        <v>42</v>
      </c>
      <c r="AS2" s="73">
        <v>43</v>
      </c>
      <c r="AT2" s="73">
        <v>44</v>
      </c>
      <c r="AU2" s="73">
        <v>45</v>
      </c>
      <c r="AV2" s="73">
        <v>46</v>
      </c>
      <c r="AW2" s="73">
        <v>47</v>
      </c>
      <c r="AX2" s="73">
        <v>48</v>
      </c>
      <c r="AY2" s="73">
        <v>49</v>
      </c>
      <c r="AZ2" s="73">
        <v>50</v>
      </c>
      <c r="BA2" s="73">
        <v>51</v>
      </c>
      <c r="BB2" s="73">
        <v>52</v>
      </c>
      <c r="BC2" s="73">
        <v>53</v>
      </c>
      <c r="BD2" s="73">
        <v>54</v>
      </c>
      <c r="BE2" s="73">
        <v>55</v>
      </c>
      <c r="BF2" s="73">
        <v>56</v>
      </c>
      <c r="BG2" s="73">
        <v>57</v>
      </c>
      <c r="BH2" s="73">
        <v>58</v>
      </c>
      <c r="BI2" s="73">
        <v>59</v>
      </c>
      <c r="BJ2" s="73">
        <v>60</v>
      </c>
      <c r="BK2" s="73">
        <v>61</v>
      </c>
      <c r="BL2" s="73">
        <v>62</v>
      </c>
      <c r="BM2" s="73">
        <v>63</v>
      </c>
      <c r="BN2" s="73">
        <v>64</v>
      </c>
      <c r="BO2" s="73">
        <v>65</v>
      </c>
      <c r="BP2" s="73">
        <v>66</v>
      </c>
      <c r="BQ2" s="73">
        <v>67</v>
      </c>
      <c r="BR2" s="73">
        <v>68</v>
      </c>
      <c r="BS2" s="73">
        <v>69</v>
      </c>
      <c r="BT2" s="73">
        <v>70</v>
      </c>
      <c r="BU2" s="73">
        <v>71</v>
      </c>
      <c r="BV2" s="73">
        <v>72</v>
      </c>
      <c r="BW2" s="73">
        <v>73</v>
      </c>
      <c r="BX2" s="73">
        <v>74</v>
      </c>
      <c r="BY2" s="73">
        <v>75</v>
      </c>
      <c r="BZ2" s="73">
        <v>76</v>
      </c>
      <c r="CA2" s="73">
        <v>77</v>
      </c>
      <c r="CB2" s="73">
        <v>78</v>
      </c>
      <c r="CC2" s="73">
        <v>79</v>
      </c>
      <c r="CD2" s="73">
        <v>80</v>
      </c>
      <c r="CE2" s="73" t="s">
        <v>202</v>
      </c>
      <c r="CF2" s="108" t="s">
        <v>203</v>
      </c>
      <c r="CG2" s="108"/>
      <c r="CH2" s="97" t="s">
        <v>204</v>
      </c>
      <c r="CI2" s="98"/>
      <c r="CJ2" s="98"/>
      <c r="CK2" s="98"/>
      <c r="CL2" s="99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</row>
    <row r="3" spans="1:114" ht="45" x14ac:dyDescent="0.25">
      <c r="A3" s="73" t="s">
        <v>205</v>
      </c>
      <c r="B3" s="74">
        <v>15</v>
      </c>
      <c r="C3" s="74">
        <v>15</v>
      </c>
      <c r="D3" s="74">
        <v>15</v>
      </c>
      <c r="E3" s="74">
        <v>15</v>
      </c>
      <c r="F3" s="74">
        <v>15</v>
      </c>
      <c r="G3" s="75">
        <v>12</v>
      </c>
      <c r="H3" s="75">
        <v>12</v>
      </c>
      <c r="I3" s="76">
        <v>10</v>
      </c>
      <c r="J3" s="76">
        <v>10</v>
      </c>
      <c r="K3" s="77">
        <v>8</v>
      </c>
      <c r="L3" s="77">
        <v>8</v>
      </c>
      <c r="M3" s="78">
        <v>6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5</v>
      </c>
      <c r="T3" s="79">
        <v>5</v>
      </c>
      <c r="U3" s="79">
        <v>5</v>
      </c>
      <c r="V3" s="79">
        <v>5</v>
      </c>
      <c r="W3" s="79">
        <v>5</v>
      </c>
      <c r="X3" s="79">
        <v>5</v>
      </c>
      <c r="Y3" s="79">
        <v>5</v>
      </c>
      <c r="Z3" s="79">
        <v>5</v>
      </c>
      <c r="AA3" s="79">
        <v>5</v>
      </c>
      <c r="AB3" s="79">
        <v>5</v>
      </c>
      <c r="AC3" s="79">
        <v>5</v>
      </c>
      <c r="AD3" s="79">
        <v>5</v>
      </c>
      <c r="AE3" s="79">
        <v>5</v>
      </c>
      <c r="AF3" s="79">
        <v>5</v>
      </c>
      <c r="AG3" s="79">
        <v>5</v>
      </c>
      <c r="AH3" s="79">
        <v>5</v>
      </c>
      <c r="AI3" s="79">
        <v>5</v>
      </c>
      <c r="AJ3" s="79">
        <v>5</v>
      </c>
      <c r="AK3" s="79">
        <v>5</v>
      </c>
      <c r="AL3" s="79">
        <v>5</v>
      </c>
      <c r="AM3" s="79">
        <v>5</v>
      </c>
      <c r="AN3" s="79">
        <v>5</v>
      </c>
      <c r="AO3" s="79">
        <v>5</v>
      </c>
      <c r="AP3" s="79">
        <v>5</v>
      </c>
      <c r="AQ3" s="79">
        <v>5</v>
      </c>
      <c r="AR3" s="79">
        <v>5</v>
      </c>
      <c r="AS3" s="79">
        <v>5</v>
      </c>
      <c r="AT3" s="79">
        <v>5</v>
      </c>
      <c r="AU3" s="79">
        <v>5</v>
      </c>
      <c r="AV3" s="79">
        <v>5</v>
      </c>
      <c r="AW3" s="79">
        <v>5</v>
      </c>
      <c r="AX3" s="79">
        <v>5</v>
      </c>
      <c r="AY3" s="79">
        <v>5</v>
      </c>
      <c r="AZ3" s="79">
        <v>5</v>
      </c>
      <c r="BA3" s="79">
        <v>5</v>
      </c>
      <c r="BB3" s="79">
        <v>5</v>
      </c>
      <c r="BC3" s="79">
        <v>5</v>
      </c>
      <c r="BD3" s="79">
        <v>5</v>
      </c>
      <c r="BE3" s="79">
        <v>5</v>
      </c>
      <c r="BF3" s="79">
        <v>5</v>
      </c>
      <c r="BG3" s="79">
        <v>5</v>
      </c>
      <c r="BH3" s="79">
        <v>5</v>
      </c>
      <c r="BI3" s="79">
        <v>5</v>
      </c>
      <c r="BJ3" s="79">
        <v>5</v>
      </c>
      <c r="BK3" s="79">
        <v>5</v>
      </c>
      <c r="BL3" s="79">
        <v>5</v>
      </c>
      <c r="BM3" s="79">
        <v>5</v>
      </c>
      <c r="BN3" s="79">
        <v>5</v>
      </c>
      <c r="BO3" s="79">
        <v>5</v>
      </c>
      <c r="BP3" s="79">
        <v>5</v>
      </c>
      <c r="BQ3" s="79">
        <v>5</v>
      </c>
      <c r="BR3" s="79">
        <v>5</v>
      </c>
      <c r="BS3" s="79">
        <v>5</v>
      </c>
      <c r="BT3" s="79">
        <v>5</v>
      </c>
      <c r="BU3" s="79">
        <v>5</v>
      </c>
      <c r="BV3" s="79">
        <v>5</v>
      </c>
      <c r="BW3" s="79">
        <v>5</v>
      </c>
      <c r="BX3" s="79">
        <v>5</v>
      </c>
      <c r="BY3" s="79">
        <v>5</v>
      </c>
      <c r="BZ3" s="79">
        <v>5</v>
      </c>
      <c r="CA3" s="79">
        <v>5</v>
      </c>
      <c r="CB3" s="79">
        <v>5</v>
      </c>
      <c r="CC3" s="79">
        <v>5</v>
      </c>
      <c r="CD3" s="79">
        <v>5</v>
      </c>
      <c r="CE3" s="79">
        <v>5</v>
      </c>
      <c r="CF3" s="100">
        <f>SUM(B3:CE3)</f>
        <v>491</v>
      </c>
      <c r="CG3" s="101"/>
      <c r="CH3" s="102">
        <f>CF3*105</f>
        <v>51555</v>
      </c>
      <c r="CI3" s="103"/>
      <c r="CJ3" s="103"/>
      <c r="CK3" s="103"/>
      <c r="CL3" s="103"/>
      <c r="CM3" t="s">
        <v>206</v>
      </c>
    </row>
    <row r="4" spans="1:114" x14ac:dyDescent="0.25">
      <c r="A4" s="73" t="s">
        <v>207</v>
      </c>
      <c r="B4" s="82"/>
      <c r="C4" s="82">
        <v>1</v>
      </c>
      <c r="D4" s="82">
        <v>2</v>
      </c>
      <c r="E4" s="82">
        <v>3</v>
      </c>
      <c r="F4" s="82">
        <v>4</v>
      </c>
      <c r="G4" s="82">
        <v>5</v>
      </c>
      <c r="H4" s="82">
        <v>6</v>
      </c>
      <c r="I4" s="82">
        <v>7</v>
      </c>
      <c r="J4" s="82">
        <v>8</v>
      </c>
      <c r="K4" s="82">
        <v>9</v>
      </c>
      <c r="L4" s="82">
        <v>10</v>
      </c>
      <c r="M4" s="82">
        <v>11</v>
      </c>
      <c r="N4" s="82">
        <v>12</v>
      </c>
      <c r="O4" s="82">
        <v>13</v>
      </c>
      <c r="P4" s="82">
        <v>14</v>
      </c>
      <c r="Q4" s="82">
        <v>15</v>
      </c>
      <c r="R4" s="82">
        <v>16</v>
      </c>
      <c r="S4" s="82">
        <v>17</v>
      </c>
      <c r="T4" s="82">
        <v>18</v>
      </c>
      <c r="U4" s="82">
        <v>19</v>
      </c>
      <c r="V4" s="82">
        <v>20</v>
      </c>
      <c r="W4" s="82">
        <v>21</v>
      </c>
      <c r="X4" s="82">
        <v>22</v>
      </c>
      <c r="Y4" s="82">
        <v>23</v>
      </c>
      <c r="Z4" s="82">
        <v>24</v>
      </c>
      <c r="AA4" s="82">
        <v>25</v>
      </c>
      <c r="AB4" s="82">
        <v>26</v>
      </c>
      <c r="AC4" s="82">
        <v>27</v>
      </c>
      <c r="AD4" s="82">
        <v>28</v>
      </c>
      <c r="AE4" s="82">
        <v>29</v>
      </c>
      <c r="AF4" s="82">
        <v>30</v>
      </c>
      <c r="AG4" s="82">
        <v>31</v>
      </c>
      <c r="AH4" s="82">
        <v>32</v>
      </c>
      <c r="AI4" s="82">
        <v>33</v>
      </c>
      <c r="AJ4" s="82">
        <v>34</v>
      </c>
      <c r="AK4" s="82">
        <v>35</v>
      </c>
      <c r="AL4" s="82">
        <v>36</v>
      </c>
      <c r="AM4" s="82">
        <v>37</v>
      </c>
      <c r="AN4" s="82">
        <v>38</v>
      </c>
      <c r="AO4" s="82">
        <v>39</v>
      </c>
      <c r="AP4" s="82">
        <v>40</v>
      </c>
      <c r="AQ4" s="82">
        <v>41</v>
      </c>
      <c r="AR4" s="82">
        <v>42</v>
      </c>
      <c r="AS4" s="82">
        <v>43</v>
      </c>
      <c r="AT4" s="82">
        <v>44</v>
      </c>
      <c r="AU4" s="82">
        <v>45</v>
      </c>
      <c r="AV4" s="82">
        <v>46</v>
      </c>
      <c r="AW4" s="82">
        <v>47</v>
      </c>
      <c r="AX4" s="82">
        <v>48</v>
      </c>
      <c r="AY4" s="82">
        <v>49</v>
      </c>
      <c r="AZ4" s="82">
        <v>50</v>
      </c>
      <c r="BA4" s="82">
        <v>51</v>
      </c>
      <c r="BB4" s="82">
        <v>52</v>
      </c>
      <c r="BC4" s="82">
        <v>53</v>
      </c>
      <c r="BD4" s="82">
        <v>54</v>
      </c>
      <c r="BE4" s="82">
        <v>55</v>
      </c>
      <c r="BF4" s="82">
        <v>56</v>
      </c>
      <c r="BG4" s="82">
        <v>57</v>
      </c>
      <c r="BH4" s="82">
        <v>58</v>
      </c>
      <c r="BI4" s="82">
        <v>59</v>
      </c>
      <c r="BJ4" s="82">
        <v>60</v>
      </c>
      <c r="BK4" s="82">
        <v>61</v>
      </c>
      <c r="BL4" s="82">
        <v>62</v>
      </c>
      <c r="BM4" s="82">
        <v>63</v>
      </c>
      <c r="BN4" s="82">
        <v>64</v>
      </c>
      <c r="BO4" s="82">
        <v>65</v>
      </c>
      <c r="BP4" s="82">
        <v>66</v>
      </c>
      <c r="BQ4" s="82">
        <v>67</v>
      </c>
      <c r="BR4" s="82">
        <v>68</v>
      </c>
      <c r="BS4" s="82">
        <v>69</v>
      </c>
      <c r="BT4" s="82">
        <v>70</v>
      </c>
      <c r="BU4" s="82">
        <v>71</v>
      </c>
      <c r="BV4" s="82">
        <v>72</v>
      </c>
      <c r="BW4" s="82">
        <v>73</v>
      </c>
      <c r="BX4" s="82">
        <v>74</v>
      </c>
      <c r="BY4" s="82">
        <v>75</v>
      </c>
      <c r="BZ4" s="82">
        <v>76</v>
      </c>
      <c r="CA4" s="82">
        <v>77</v>
      </c>
      <c r="CB4" s="82">
        <v>78</v>
      </c>
      <c r="CC4" s="82">
        <v>79</v>
      </c>
      <c r="CD4" s="82">
        <v>80</v>
      </c>
      <c r="CE4" s="82">
        <v>81</v>
      </c>
    </row>
    <row r="5" spans="1:114" x14ac:dyDescent="0.25">
      <c r="A5" s="73" t="s">
        <v>208</v>
      </c>
      <c r="B5" s="82"/>
      <c r="C5" s="82">
        <v>88</v>
      </c>
      <c r="D5" s="82">
        <v>89</v>
      </c>
      <c r="E5" s="82">
        <v>89</v>
      </c>
      <c r="F5" s="82">
        <v>89</v>
      </c>
      <c r="G5" s="82">
        <v>100</v>
      </c>
      <c r="H5" s="82">
        <v>100</v>
      </c>
      <c r="I5" s="82">
        <v>100</v>
      </c>
      <c r="J5" s="82">
        <v>100</v>
      </c>
      <c r="K5" s="82">
        <v>100</v>
      </c>
      <c r="L5" s="82">
        <v>100</v>
      </c>
      <c r="M5" s="82">
        <v>100</v>
      </c>
      <c r="N5" s="82">
        <v>100</v>
      </c>
      <c r="O5" s="82">
        <v>100</v>
      </c>
      <c r="P5" s="82">
        <v>100</v>
      </c>
      <c r="Q5" s="82">
        <v>100</v>
      </c>
      <c r="R5" s="82">
        <v>100</v>
      </c>
      <c r="S5" s="82">
        <v>100</v>
      </c>
      <c r="T5" s="82">
        <v>100</v>
      </c>
      <c r="U5" s="82">
        <v>100</v>
      </c>
      <c r="V5" s="82">
        <v>100</v>
      </c>
      <c r="W5" s="82">
        <v>100</v>
      </c>
      <c r="X5" s="82">
        <v>100</v>
      </c>
      <c r="Y5" s="82">
        <v>100</v>
      </c>
      <c r="Z5" s="82">
        <v>100</v>
      </c>
      <c r="AA5" s="82">
        <v>100</v>
      </c>
      <c r="AB5" s="82">
        <v>100</v>
      </c>
      <c r="AC5" s="82">
        <v>100</v>
      </c>
      <c r="AD5" s="82">
        <v>100</v>
      </c>
      <c r="AE5" s="82">
        <v>100</v>
      </c>
      <c r="AF5" s="82">
        <v>100</v>
      </c>
      <c r="AG5" s="82">
        <v>100</v>
      </c>
      <c r="AH5" s="82">
        <v>100</v>
      </c>
      <c r="AI5" s="82">
        <v>100</v>
      </c>
      <c r="AJ5" s="82">
        <v>100</v>
      </c>
      <c r="AK5" s="82">
        <v>100</v>
      </c>
      <c r="AL5" s="82">
        <v>100</v>
      </c>
      <c r="AM5" s="82">
        <v>100</v>
      </c>
      <c r="AN5" s="82">
        <v>100</v>
      </c>
      <c r="AO5" s="82">
        <v>100</v>
      </c>
      <c r="AP5" s="82">
        <v>100</v>
      </c>
      <c r="AQ5" s="82">
        <v>100</v>
      </c>
      <c r="AR5" s="82">
        <v>100</v>
      </c>
      <c r="AS5" s="82">
        <v>100</v>
      </c>
      <c r="AT5" s="82">
        <v>100</v>
      </c>
      <c r="AU5" s="82">
        <v>100</v>
      </c>
      <c r="AV5" s="82">
        <v>100</v>
      </c>
      <c r="AW5" s="82">
        <v>100</v>
      </c>
      <c r="AX5" s="82">
        <v>100</v>
      </c>
      <c r="AY5" s="82">
        <v>100</v>
      </c>
      <c r="AZ5" s="82">
        <v>100</v>
      </c>
      <c r="BA5" s="82">
        <v>100</v>
      </c>
      <c r="BB5" s="82">
        <v>100</v>
      </c>
      <c r="BC5" s="82">
        <v>100</v>
      </c>
      <c r="BD5" s="82">
        <v>100</v>
      </c>
      <c r="BE5" s="82">
        <v>100</v>
      </c>
      <c r="BF5" s="82">
        <v>100</v>
      </c>
      <c r="BG5" s="82">
        <v>100</v>
      </c>
      <c r="BH5" s="82">
        <v>100</v>
      </c>
      <c r="BI5" s="82">
        <v>100</v>
      </c>
      <c r="BJ5" s="82">
        <v>100</v>
      </c>
      <c r="BK5" s="82">
        <v>100</v>
      </c>
      <c r="BL5" s="82">
        <v>100</v>
      </c>
      <c r="BM5" s="82">
        <v>100</v>
      </c>
      <c r="BN5" s="82">
        <v>100</v>
      </c>
      <c r="BO5" s="82">
        <v>100</v>
      </c>
      <c r="BP5" s="82">
        <v>100</v>
      </c>
      <c r="BQ5" s="82">
        <v>100</v>
      </c>
      <c r="BR5" s="82">
        <v>100</v>
      </c>
      <c r="BS5" s="82">
        <v>100</v>
      </c>
      <c r="BT5" s="82">
        <v>100</v>
      </c>
      <c r="BU5" s="82">
        <v>100</v>
      </c>
      <c r="BV5" s="82">
        <v>100</v>
      </c>
      <c r="BW5" s="82">
        <v>100</v>
      </c>
      <c r="BX5" s="82">
        <v>100</v>
      </c>
      <c r="BY5" s="82">
        <v>100</v>
      </c>
      <c r="BZ5" s="82">
        <v>100</v>
      </c>
      <c r="CA5" s="82">
        <v>73</v>
      </c>
      <c r="CB5" s="82">
        <v>73</v>
      </c>
      <c r="CC5" s="82">
        <v>73</v>
      </c>
      <c r="CD5" s="82">
        <v>70</v>
      </c>
      <c r="CE5" s="82"/>
      <c r="CH5" s="91">
        <f>SUM(C5:CD5)</f>
        <v>7844</v>
      </c>
      <c r="CI5" s="92"/>
      <c r="CJ5" s="92"/>
      <c r="CK5" s="92"/>
      <c r="CL5" s="92"/>
    </row>
    <row r="6" spans="1:114" x14ac:dyDescent="0.25">
      <c r="A6" s="73" t="s">
        <v>209</v>
      </c>
      <c r="B6" s="82"/>
      <c r="C6" s="85">
        <f>124+7/12</f>
        <v>124.58333333333333</v>
      </c>
      <c r="D6" s="85">
        <f t="shared" ref="D6:G6" si="0">124+7/12</f>
        <v>124.58333333333333</v>
      </c>
      <c r="E6" s="85">
        <f t="shared" si="0"/>
        <v>124.58333333333333</v>
      </c>
      <c r="F6" s="85">
        <f t="shared" si="0"/>
        <v>124.58333333333333</v>
      </c>
      <c r="G6" s="85">
        <f t="shared" si="0"/>
        <v>124.58333333333333</v>
      </c>
      <c r="H6" s="82">
        <f>101+1/12</f>
        <v>101.08333333333333</v>
      </c>
      <c r="I6" s="82">
        <f>101+1/12</f>
        <v>101.08333333333333</v>
      </c>
      <c r="J6" s="82">
        <f>77+8/12</f>
        <v>77.666666666666671</v>
      </c>
      <c r="K6" s="82">
        <f>77+8/12</f>
        <v>77.666666666666671</v>
      </c>
      <c r="L6" s="82">
        <f>54+3/12</f>
        <v>54.25</v>
      </c>
      <c r="M6" s="82">
        <f>54+3/12</f>
        <v>54.25</v>
      </c>
      <c r="N6" s="82">
        <f>42+7/12</f>
        <v>42.583333333333336</v>
      </c>
      <c r="O6" s="82">
        <f t="shared" ref="O6:BZ6" si="1">42+7/12</f>
        <v>42.583333333333336</v>
      </c>
      <c r="P6" s="82">
        <f t="shared" si="1"/>
        <v>42.583333333333336</v>
      </c>
      <c r="Q6" s="82">
        <f t="shared" si="1"/>
        <v>42.583333333333336</v>
      </c>
      <c r="R6" s="82">
        <f t="shared" si="1"/>
        <v>42.583333333333336</v>
      </c>
      <c r="S6" s="82">
        <f t="shared" si="1"/>
        <v>42.583333333333336</v>
      </c>
      <c r="T6" s="82">
        <f t="shared" si="1"/>
        <v>42.583333333333336</v>
      </c>
      <c r="U6" s="82">
        <f t="shared" si="1"/>
        <v>42.583333333333336</v>
      </c>
      <c r="V6" s="82">
        <f t="shared" si="1"/>
        <v>42.583333333333336</v>
      </c>
      <c r="W6" s="82">
        <f t="shared" si="1"/>
        <v>42.583333333333336</v>
      </c>
      <c r="X6" s="82">
        <f t="shared" si="1"/>
        <v>42.583333333333336</v>
      </c>
      <c r="Y6" s="82">
        <f t="shared" si="1"/>
        <v>42.583333333333336</v>
      </c>
      <c r="Z6" s="82">
        <f t="shared" si="1"/>
        <v>42.583333333333336</v>
      </c>
      <c r="AA6" s="82">
        <f t="shared" si="1"/>
        <v>42.583333333333336</v>
      </c>
      <c r="AB6" s="82">
        <f t="shared" si="1"/>
        <v>42.583333333333336</v>
      </c>
      <c r="AC6" s="82">
        <f t="shared" si="1"/>
        <v>42.583333333333336</v>
      </c>
      <c r="AD6" s="82">
        <f t="shared" si="1"/>
        <v>42.583333333333336</v>
      </c>
      <c r="AE6" s="82">
        <f t="shared" si="1"/>
        <v>42.583333333333336</v>
      </c>
      <c r="AF6" s="82">
        <f t="shared" si="1"/>
        <v>42.583333333333336</v>
      </c>
      <c r="AG6" s="82">
        <f t="shared" si="1"/>
        <v>42.583333333333336</v>
      </c>
      <c r="AH6" s="82">
        <f t="shared" si="1"/>
        <v>42.583333333333336</v>
      </c>
      <c r="AI6" s="82">
        <f t="shared" si="1"/>
        <v>42.583333333333336</v>
      </c>
      <c r="AJ6" s="82">
        <f t="shared" si="1"/>
        <v>42.583333333333336</v>
      </c>
      <c r="AK6" s="82">
        <f t="shared" si="1"/>
        <v>42.583333333333336</v>
      </c>
      <c r="AL6" s="82">
        <f t="shared" si="1"/>
        <v>42.583333333333336</v>
      </c>
      <c r="AM6" s="82">
        <f t="shared" si="1"/>
        <v>42.583333333333336</v>
      </c>
      <c r="AN6" s="82">
        <f t="shared" si="1"/>
        <v>42.583333333333336</v>
      </c>
      <c r="AO6" s="82">
        <f t="shared" si="1"/>
        <v>42.583333333333336</v>
      </c>
      <c r="AP6" s="82">
        <f t="shared" si="1"/>
        <v>42.583333333333336</v>
      </c>
      <c r="AQ6" s="82">
        <f t="shared" si="1"/>
        <v>42.583333333333336</v>
      </c>
      <c r="AR6" s="82">
        <f t="shared" si="1"/>
        <v>42.583333333333336</v>
      </c>
      <c r="AS6" s="82">
        <f t="shared" si="1"/>
        <v>42.583333333333336</v>
      </c>
      <c r="AT6" s="82">
        <f t="shared" si="1"/>
        <v>42.583333333333336</v>
      </c>
      <c r="AU6" s="82">
        <f t="shared" si="1"/>
        <v>42.583333333333336</v>
      </c>
      <c r="AV6" s="82">
        <f t="shared" si="1"/>
        <v>42.583333333333336</v>
      </c>
      <c r="AW6" s="82">
        <f t="shared" si="1"/>
        <v>42.583333333333336</v>
      </c>
      <c r="AX6" s="82">
        <f t="shared" si="1"/>
        <v>42.583333333333336</v>
      </c>
      <c r="AY6" s="82">
        <f t="shared" si="1"/>
        <v>42.583333333333336</v>
      </c>
      <c r="AZ6" s="82">
        <f t="shared" si="1"/>
        <v>42.583333333333336</v>
      </c>
      <c r="BA6" s="82">
        <f t="shared" si="1"/>
        <v>42.583333333333336</v>
      </c>
      <c r="BB6" s="82">
        <f t="shared" si="1"/>
        <v>42.583333333333336</v>
      </c>
      <c r="BC6" s="82">
        <f t="shared" si="1"/>
        <v>42.583333333333336</v>
      </c>
      <c r="BD6" s="82">
        <f t="shared" si="1"/>
        <v>42.583333333333336</v>
      </c>
      <c r="BE6" s="82">
        <f t="shared" si="1"/>
        <v>42.583333333333336</v>
      </c>
      <c r="BF6" s="82">
        <f t="shared" si="1"/>
        <v>42.583333333333336</v>
      </c>
      <c r="BG6" s="82">
        <f t="shared" si="1"/>
        <v>42.583333333333336</v>
      </c>
      <c r="BH6" s="82">
        <f t="shared" si="1"/>
        <v>42.583333333333336</v>
      </c>
      <c r="BI6" s="82">
        <f t="shared" si="1"/>
        <v>42.583333333333336</v>
      </c>
      <c r="BJ6" s="82">
        <f t="shared" si="1"/>
        <v>42.583333333333336</v>
      </c>
      <c r="BK6" s="82">
        <f t="shared" si="1"/>
        <v>42.583333333333336</v>
      </c>
      <c r="BL6" s="82">
        <f t="shared" si="1"/>
        <v>42.583333333333336</v>
      </c>
      <c r="BM6" s="82">
        <f t="shared" si="1"/>
        <v>42.583333333333336</v>
      </c>
      <c r="BN6" s="82">
        <f t="shared" si="1"/>
        <v>42.583333333333336</v>
      </c>
      <c r="BO6" s="82">
        <f t="shared" si="1"/>
        <v>42.583333333333336</v>
      </c>
      <c r="BP6" s="82">
        <f t="shared" si="1"/>
        <v>42.583333333333336</v>
      </c>
      <c r="BQ6" s="82">
        <f t="shared" si="1"/>
        <v>42.583333333333336</v>
      </c>
      <c r="BR6" s="82">
        <f t="shared" si="1"/>
        <v>42.583333333333336</v>
      </c>
      <c r="BS6" s="82">
        <f t="shared" si="1"/>
        <v>42.583333333333336</v>
      </c>
      <c r="BT6" s="82">
        <f t="shared" si="1"/>
        <v>42.583333333333336</v>
      </c>
      <c r="BU6" s="82">
        <f t="shared" si="1"/>
        <v>42.583333333333336</v>
      </c>
      <c r="BV6" s="82">
        <f t="shared" si="1"/>
        <v>42.583333333333336</v>
      </c>
      <c r="BW6" s="82">
        <f t="shared" si="1"/>
        <v>42.583333333333336</v>
      </c>
      <c r="BX6" s="82">
        <f t="shared" si="1"/>
        <v>42.583333333333336</v>
      </c>
      <c r="BY6" s="82">
        <f t="shared" si="1"/>
        <v>42.583333333333336</v>
      </c>
      <c r="BZ6" s="82">
        <f t="shared" si="1"/>
        <v>42.583333333333336</v>
      </c>
      <c r="CA6" s="82">
        <f t="shared" ref="CA6:CD6" si="2">42+7/12</f>
        <v>42.583333333333336</v>
      </c>
      <c r="CB6" s="82">
        <f t="shared" si="2"/>
        <v>42.583333333333336</v>
      </c>
      <c r="CC6" s="82">
        <f t="shared" si="2"/>
        <v>42.583333333333336</v>
      </c>
      <c r="CD6" s="82">
        <f t="shared" si="2"/>
        <v>42.583333333333336</v>
      </c>
      <c r="CE6" s="82"/>
      <c r="CH6" s="91">
        <f>SUMPRODUCT($C$5:$CD$5,C6:CD6)</f>
        <v>392383.66666666634</v>
      </c>
      <c r="CI6" s="92"/>
      <c r="CJ6" s="92"/>
      <c r="CK6" s="92"/>
      <c r="CL6" s="92"/>
    </row>
    <row r="7" spans="1:114" ht="30" x14ac:dyDescent="0.25">
      <c r="A7" s="73" t="s">
        <v>210</v>
      </c>
      <c r="B7" s="82"/>
      <c r="C7" s="82">
        <v>15</v>
      </c>
      <c r="D7" s="82">
        <v>15</v>
      </c>
      <c r="E7" s="82">
        <v>15</v>
      </c>
      <c r="F7" s="82">
        <v>15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5</v>
      </c>
      <c r="CB7" s="82">
        <v>5</v>
      </c>
      <c r="CC7" s="82">
        <v>5</v>
      </c>
      <c r="CD7" s="82">
        <v>5</v>
      </c>
      <c r="CE7" s="82">
        <v>5</v>
      </c>
      <c r="CH7" s="91">
        <f>SUMPRODUCT($C$5:$CD$5,C7:CD7)</f>
        <v>6770</v>
      </c>
      <c r="CI7" s="92"/>
      <c r="CJ7" s="92"/>
      <c r="CK7" s="92"/>
      <c r="CL7" s="92"/>
    </row>
    <row r="8" spans="1:114" ht="30" x14ac:dyDescent="0.25">
      <c r="A8" s="73" t="s">
        <v>211</v>
      </c>
      <c r="B8" s="82"/>
      <c r="C8" s="82">
        <v>0</v>
      </c>
      <c r="D8" s="82">
        <v>0</v>
      </c>
      <c r="E8" s="82">
        <v>0</v>
      </c>
      <c r="F8" s="82">
        <v>0</v>
      </c>
      <c r="G8" s="82">
        <v>12</v>
      </c>
      <c r="H8" s="82">
        <v>12</v>
      </c>
      <c r="I8" s="82">
        <v>10</v>
      </c>
      <c r="J8" s="82">
        <v>10</v>
      </c>
      <c r="K8" s="82">
        <v>8</v>
      </c>
      <c r="L8" s="82">
        <v>8</v>
      </c>
      <c r="M8" s="82">
        <v>6</v>
      </c>
      <c r="N8" s="82">
        <v>5</v>
      </c>
      <c r="O8" s="82">
        <v>5</v>
      </c>
      <c r="P8" s="82">
        <v>5</v>
      </c>
      <c r="Q8" s="82">
        <v>5</v>
      </c>
      <c r="R8" s="82">
        <v>5</v>
      </c>
      <c r="S8" s="82">
        <v>5</v>
      </c>
      <c r="T8" s="82">
        <v>5</v>
      </c>
      <c r="U8" s="82">
        <v>5</v>
      </c>
      <c r="V8" s="82">
        <v>5</v>
      </c>
      <c r="W8" s="82">
        <v>5</v>
      </c>
      <c r="X8" s="82">
        <v>5</v>
      </c>
      <c r="Y8" s="82">
        <v>5</v>
      </c>
      <c r="Z8" s="82">
        <v>5</v>
      </c>
      <c r="AA8" s="82">
        <v>5</v>
      </c>
      <c r="AB8" s="82">
        <v>5</v>
      </c>
      <c r="AC8" s="82">
        <v>5</v>
      </c>
      <c r="AD8" s="82">
        <v>5</v>
      </c>
      <c r="AE8" s="82">
        <v>5</v>
      </c>
      <c r="AF8" s="82">
        <v>5</v>
      </c>
      <c r="AG8" s="82">
        <v>5</v>
      </c>
      <c r="AH8" s="82">
        <v>5</v>
      </c>
      <c r="AI8" s="82">
        <v>5</v>
      </c>
      <c r="AJ8" s="82">
        <v>5</v>
      </c>
      <c r="AK8" s="82">
        <v>5</v>
      </c>
      <c r="AL8" s="82">
        <v>5</v>
      </c>
      <c r="AM8" s="82">
        <v>5</v>
      </c>
      <c r="AN8" s="82">
        <v>5</v>
      </c>
      <c r="AO8" s="82">
        <v>5</v>
      </c>
      <c r="AP8" s="82">
        <v>5</v>
      </c>
      <c r="AQ8" s="82">
        <v>5</v>
      </c>
      <c r="AR8" s="82">
        <v>5</v>
      </c>
      <c r="AS8" s="82">
        <v>5</v>
      </c>
      <c r="AT8" s="82">
        <v>5</v>
      </c>
      <c r="AU8" s="82">
        <v>5</v>
      </c>
      <c r="AV8" s="82">
        <v>5</v>
      </c>
      <c r="AW8" s="82">
        <v>5</v>
      </c>
      <c r="AX8" s="82">
        <v>5</v>
      </c>
      <c r="AY8" s="82">
        <v>5</v>
      </c>
      <c r="AZ8" s="82">
        <v>5</v>
      </c>
      <c r="BA8" s="82">
        <v>5</v>
      </c>
      <c r="BB8" s="82">
        <v>5</v>
      </c>
      <c r="BC8" s="82">
        <v>5</v>
      </c>
      <c r="BD8" s="82">
        <v>5</v>
      </c>
      <c r="BE8" s="82">
        <v>5</v>
      </c>
      <c r="BF8" s="82">
        <v>5</v>
      </c>
      <c r="BG8" s="82">
        <v>5</v>
      </c>
      <c r="BH8" s="82">
        <v>5</v>
      </c>
      <c r="BI8" s="82">
        <v>5</v>
      </c>
      <c r="BJ8" s="82">
        <v>5</v>
      </c>
      <c r="BK8" s="82">
        <v>5</v>
      </c>
      <c r="BL8" s="82">
        <v>5</v>
      </c>
      <c r="BM8" s="82">
        <v>5</v>
      </c>
      <c r="BN8" s="82">
        <v>5</v>
      </c>
      <c r="BO8" s="82">
        <v>5</v>
      </c>
      <c r="BP8" s="82">
        <v>5</v>
      </c>
      <c r="BQ8" s="82">
        <v>5</v>
      </c>
      <c r="BR8" s="82">
        <v>5</v>
      </c>
      <c r="BS8" s="82">
        <v>5</v>
      </c>
      <c r="BT8" s="82">
        <v>5</v>
      </c>
      <c r="BU8" s="82">
        <v>5</v>
      </c>
      <c r="BV8" s="82">
        <v>5</v>
      </c>
      <c r="BW8" s="82">
        <v>5</v>
      </c>
      <c r="BX8" s="82">
        <v>5</v>
      </c>
      <c r="BY8" s="82">
        <v>5</v>
      </c>
      <c r="BZ8" s="82">
        <v>5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H8" s="91">
        <f>SUMPRODUCT($C$5:$CD$5,C8:CD8)</f>
        <v>39100</v>
      </c>
      <c r="CI8" s="92"/>
      <c r="CJ8" s="92"/>
      <c r="CK8" s="92"/>
      <c r="CL8" s="92"/>
    </row>
    <row r="11" spans="1:114" x14ac:dyDescent="0.25">
      <c r="A11" t="s">
        <v>212</v>
      </c>
    </row>
    <row r="12" spans="1:114" ht="30" x14ac:dyDescent="0.25">
      <c r="A12" s="73" t="s">
        <v>200</v>
      </c>
      <c r="B12" s="73" t="s">
        <v>201</v>
      </c>
      <c r="C12" s="73">
        <v>1</v>
      </c>
      <c r="D12" s="73">
        <v>2</v>
      </c>
      <c r="E12" s="73">
        <v>3</v>
      </c>
      <c r="F12" s="73">
        <v>4</v>
      </c>
      <c r="G12" s="73">
        <v>5</v>
      </c>
      <c r="H12" s="73">
        <v>6</v>
      </c>
      <c r="I12" s="73">
        <v>7</v>
      </c>
      <c r="J12" s="73">
        <v>8</v>
      </c>
      <c r="K12" s="73">
        <v>9</v>
      </c>
      <c r="L12" s="73">
        <v>10</v>
      </c>
      <c r="M12" s="73">
        <v>11</v>
      </c>
      <c r="N12" s="73">
        <v>12</v>
      </c>
      <c r="O12" s="73">
        <v>13</v>
      </c>
      <c r="P12" s="73">
        <v>14</v>
      </c>
      <c r="Q12" s="73">
        <v>15</v>
      </c>
      <c r="R12" s="73">
        <v>16</v>
      </c>
      <c r="S12" s="73">
        <v>17</v>
      </c>
      <c r="T12" s="73">
        <v>18</v>
      </c>
      <c r="U12" s="73">
        <v>19</v>
      </c>
      <c r="V12" s="73">
        <v>20</v>
      </c>
      <c r="W12" s="73">
        <v>21</v>
      </c>
      <c r="X12" s="73">
        <v>22</v>
      </c>
      <c r="Y12" s="73">
        <v>23</v>
      </c>
      <c r="Z12" s="73">
        <v>24</v>
      </c>
      <c r="AA12" s="73">
        <v>25</v>
      </c>
      <c r="AB12" s="73">
        <v>26</v>
      </c>
      <c r="AC12" s="73">
        <v>27</v>
      </c>
      <c r="AD12" s="73">
        <v>28</v>
      </c>
      <c r="AE12" s="73">
        <v>29</v>
      </c>
      <c r="AF12" s="73">
        <v>30</v>
      </c>
      <c r="AG12" s="73">
        <v>31</v>
      </c>
      <c r="AH12" s="73">
        <v>32</v>
      </c>
      <c r="AI12" s="73">
        <v>33</v>
      </c>
      <c r="AJ12" s="73">
        <v>34</v>
      </c>
      <c r="AK12" s="73">
        <v>35</v>
      </c>
      <c r="AL12" s="73">
        <v>36</v>
      </c>
      <c r="AM12" s="73">
        <v>37</v>
      </c>
      <c r="AN12" s="73">
        <v>38</v>
      </c>
      <c r="AO12" s="73">
        <v>39</v>
      </c>
      <c r="AP12" s="73">
        <v>40</v>
      </c>
      <c r="AQ12" s="73">
        <v>41</v>
      </c>
      <c r="AR12" s="73">
        <v>42</v>
      </c>
      <c r="AS12" s="73">
        <v>43</v>
      </c>
      <c r="AT12" s="73">
        <v>44</v>
      </c>
      <c r="AU12" s="73">
        <v>45</v>
      </c>
      <c r="AV12" s="73">
        <v>46</v>
      </c>
      <c r="AW12" s="73">
        <v>47</v>
      </c>
      <c r="AX12" s="73">
        <v>48</v>
      </c>
      <c r="AY12" s="73">
        <v>49</v>
      </c>
      <c r="AZ12" s="73">
        <v>50</v>
      </c>
      <c r="BA12" s="73">
        <v>51</v>
      </c>
      <c r="BB12" s="73">
        <v>52</v>
      </c>
      <c r="BC12" s="73">
        <v>53</v>
      </c>
      <c r="BD12" s="73">
        <v>54</v>
      </c>
      <c r="BE12" s="73">
        <v>55</v>
      </c>
      <c r="BF12" s="73">
        <v>56</v>
      </c>
      <c r="BG12" s="73">
        <v>57</v>
      </c>
      <c r="BH12" s="73">
        <v>58</v>
      </c>
      <c r="BI12" s="73">
        <v>59</v>
      </c>
      <c r="BJ12" s="73">
        <v>60</v>
      </c>
      <c r="BK12" s="73">
        <v>61</v>
      </c>
      <c r="BL12" s="73">
        <v>62</v>
      </c>
      <c r="BM12" s="73">
        <v>63</v>
      </c>
      <c r="BN12" s="73">
        <v>64</v>
      </c>
      <c r="BO12" s="73">
        <v>65</v>
      </c>
      <c r="BP12" s="73">
        <v>66</v>
      </c>
      <c r="BQ12" s="73">
        <v>67</v>
      </c>
      <c r="BR12" s="73">
        <v>68</v>
      </c>
      <c r="BS12" s="73">
        <v>69</v>
      </c>
      <c r="BT12" s="73">
        <v>70</v>
      </c>
      <c r="BU12" s="73">
        <v>71</v>
      </c>
      <c r="BV12" s="73">
        <v>72</v>
      </c>
      <c r="BW12" s="73">
        <v>73</v>
      </c>
      <c r="BX12" s="73">
        <v>74</v>
      </c>
      <c r="BY12" s="73">
        <v>75</v>
      </c>
      <c r="BZ12" s="73">
        <v>76</v>
      </c>
      <c r="CA12" s="73">
        <v>77</v>
      </c>
      <c r="CB12" s="73">
        <v>78</v>
      </c>
      <c r="CC12" s="73">
        <v>79</v>
      </c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</row>
    <row r="13" spans="1:114" ht="45" x14ac:dyDescent="0.25">
      <c r="A13" s="73" t="s">
        <v>213</v>
      </c>
      <c r="B13" s="79">
        <v>5</v>
      </c>
      <c r="C13" s="79">
        <v>5</v>
      </c>
      <c r="D13" s="79">
        <v>5</v>
      </c>
      <c r="E13" s="79">
        <v>5</v>
      </c>
      <c r="F13" s="79">
        <v>5</v>
      </c>
      <c r="G13" s="79">
        <v>5</v>
      </c>
      <c r="H13" s="79">
        <v>5</v>
      </c>
      <c r="I13" s="79">
        <v>5</v>
      </c>
      <c r="J13" s="79">
        <v>5</v>
      </c>
      <c r="K13" s="79">
        <v>5</v>
      </c>
      <c r="L13" s="79">
        <v>5</v>
      </c>
      <c r="M13" s="79">
        <v>5</v>
      </c>
      <c r="N13" s="79">
        <v>5</v>
      </c>
      <c r="O13" s="79">
        <v>5</v>
      </c>
      <c r="P13" s="79">
        <v>5</v>
      </c>
      <c r="Q13" s="79">
        <v>5</v>
      </c>
      <c r="R13" s="79">
        <v>5</v>
      </c>
      <c r="S13" s="79">
        <v>5</v>
      </c>
      <c r="T13" s="79">
        <v>5</v>
      </c>
      <c r="U13" s="79">
        <v>5</v>
      </c>
      <c r="V13" s="79">
        <v>5</v>
      </c>
      <c r="W13" s="79">
        <v>5</v>
      </c>
      <c r="X13" s="79">
        <v>5</v>
      </c>
      <c r="Y13" s="79">
        <v>5</v>
      </c>
      <c r="Z13" s="79">
        <v>5</v>
      </c>
      <c r="AA13" s="79">
        <v>5</v>
      </c>
      <c r="AB13" s="79">
        <v>5</v>
      </c>
      <c r="AC13" s="79">
        <v>5</v>
      </c>
      <c r="AD13" s="79">
        <v>5</v>
      </c>
      <c r="AE13" s="79">
        <v>5</v>
      </c>
      <c r="AF13" s="79">
        <v>5</v>
      </c>
      <c r="AG13" s="79">
        <v>5</v>
      </c>
      <c r="AH13" s="79">
        <v>5</v>
      </c>
      <c r="AI13" s="79">
        <v>5</v>
      </c>
      <c r="AJ13" s="79">
        <v>5</v>
      </c>
      <c r="AK13" s="79">
        <v>5</v>
      </c>
      <c r="AL13" s="79">
        <v>5</v>
      </c>
      <c r="AM13" s="79">
        <v>5</v>
      </c>
      <c r="AN13" s="79">
        <v>5</v>
      </c>
      <c r="AO13" s="79">
        <v>5</v>
      </c>
      <c r="AP13" s="79">
        <v>5</v>
      </c>
      <c r="AQ13" s="79">
        <v>5</v>
      </c>
      <c r="AR13" s="79">
        <v>5</v>
      </c>
      <c r="AS13" s="79">
        <v>5</v>
      </c>
      <c r="AT13" s="79">
        <v>5</v>
      </c>
      <c r="AU13" s="79">
        <v>5</v>
      </c>
      <c r="AV13" s="79">
        <v>5</v>
      </c>
      <c r="AW13" s="79">
        <v>5</v>
      </c>
      <c r="AX13" s="79">
        <v>5</v>
      </c>
      <c r="AY13" s="79">
        <v>5</v>
      </c>
      <c r="AZ13" s="79">
        <v>5</v>
      </c>
      <c r="BA13" s="79">
        <v>5</v>
      </c>
      <c r="BB13" s="71">
        <v>0</v>
      </c>
      <c r="BC13" s="71">
        <v>0</v>
      </c>
      <c r="BD13" s="71">
        <v>0</v>
      </c>
      <c r="BE13" s="71">
        <v>0</v>
      </c>
      <c r="BF13" s="79">
        <v>5</v>
      </c>
      <c r="BG13" s="79">
        <v>5</v>
      </c>
      <c r="BH13" s="79">
        <v>5</v>
      </c>
      <c r="BI13" s="79">
        <v>5</v>
      </c>
      <c r="BJ13" s="79">
        <v>5</v>
      </c>
      <c r="BK13" s="79">
        <v>5</v>
      </c>
      <c r="BL13" s="79">
        <v>5</v>
      </c>
      <c r="BM13" s="79">
        <v>5</v>
      </c>
      <c r="BN13" s="79">
        <v>5</v>
      </c>
      <c r="BO13" s="79">
        <v>5</v>
      </c>
      <c r="BP13" s="79">
        <v>5</v>
      </c>
      <c r="BQ13" s="79">
        <v>5</v>
      </c>
      <c r="BR13" s="79">
        <v>5</v>
      </c>
      <c r="BS13" s="79">
        <v>5</v>
      </c>
      <c r="BT13" s="79">
        <v>5</v>
      </c>
      <c r="BU13" s="79">
        <v>5</v>
      </c>
      <c r="BV13" s="79">
        <v>5</v>
      </c>
      <c r="BW13" s="79">
        <v>5</v>
      </c>
      <c r="BX13" s="79">
        <v>5</v>
      </c>
      <c r="BY13" s="79">
        <v>5</v>
      </c>
      <c r="BZ13" s="79">
        <v>5</v>
      </c>
      <c r="CA13" s="79">
        <v>5</v>
      </c>
      <c r="CB13" s="79">
        <v>5</v>
      </c>
      <c r="CC13" s="79">
        <v>5</v>
      </c>
    </row>
    <row r="14" spans="1:114" ht="45" x14ac:dyDescent="0.25">
      <c r="A14" s="73" t="s">
        <v>214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81">
        <v>18</v>
      </c>
      <c r="BC14" s="81">
        <v>18</v>
      </c>
      <c r="BD14" s="81">
        <v>18</v>
      </c>
      <c r="BE14" s="81">
        <v>18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</row>
    <row r="15" spans="1:114" x14ac:dyDescent="0.25">
      <c r="A15" s="73" t="s">
        <v>207</v>
      </c>
      <c r="B15" s="82"/>
      <c r="C15" s="82">
        <v>1</v>
      </c>
      <c r="D15" s="82">
        <v>2</v>
      </c>
      <c r="E15" s="82">
        <v>3</v>
      </c>
      <c r="F15" s="82">
        <v>4</v>
      </c>
      <c r="G15" s="82">
        <v>5</v>
      </c>
      <c r="H15" s="82">
        <v>6</v>
      </c>
      <c r="I15" s="82">
        <v>7</v>
      </c>
      <c r="J15" s="82">
        <v>8</v>
      </c>
      <c r="K15" s="82">
        <v>9</v>
      </c>
      <c r="L15" s="82">
        <v>10</v>
      </c>
      <c r="M15" s="82">
        <v>11</v>
      </c>
      <c r="N15" s="82">
        <v>12</v>
      </c>
      <c r="O15" s="82">
        <v>13</v>
      </c>
      <c r="P15" s="82">
        <v>14</v>
      </c>
      <c r="Q15" s="82">
        <v>15</v>
      </c>
      <c r="R15" s="82">
        <v>16</v>
      </c>
      <c r="S15" s="82">
        <v>17</v>
      </c>
      <c r="T15" s="82">
        <v>18</v>
      </c>
      <c r="U15" s="82">
        <v>19</v>
      </c>
      <c r="V15" s="82">
        <v>20</v>
      </c>
      <c r="W15" s="82">
        <v>21</v>
      </c>
      <c r="X15" s="82">
        <v>22</v>
      </c>
      <c r="Y15" s="82">
        <v>23</v>
      </c>
      <c r="Z15" s="82">
        <v>24</v>
      </c>
      <c r="AA15" s="82">
        <v>25</v>
      </c>
      <c r="AB15" s="82">
        <v>26</v>
      </c>
      <c r="AC15" s="82">
        <v>27</v>
      </c>
      <c r="AD15" s="82">
        <v>28</v>
      </c>
      <c r="AE15" s="82">
        <v>29</v>
      </c>
      <c r="AF15" s="82">
        <v>30</v>
      </c>
      <c r="AG15" s="82">
        <v>31</v>
      </c>
      <c r="AH15" s="82">
        <v>32</v>
      </c>
      <c r="AI15" s="82">
        <v>33</v>
      </c>
      <c r="AJ15" s="82">
        <v>34</v>
      </c>
      <c r="AK15" s="82">
        <v>35</v>
      </c>
      <c r="AL15" s="82">
        <v>36</v>
      </c>
      <c r="AM15" s="82">
        <v>37</v>
      </c>
      <c r="AN15" s="82">
        <v>38</v>
      </c>
      <c r="AO15" s="82">
        <v>39</v>
      </c>
      <c r="AP15" s="82">
        <v>40</v>
      </c>
      <c r="AQ15" s="82">
        <v>41</v>
      </c>
      <c r="AR15" s="82">
        <v>42</v>
      </c>
      <c r="AS15" s="82">
        <v>43</v>
      </c>
      <c r="AT15" s="82">
        <v>44</v>
      </c>
      <c r="AU15" s="82">
        <v>45</v>
      </c>
      <c r="AV15" s="82">
        <v>46</v>
      </c>
      <c r="AW15" s="82">
        <v>47</v>
      </c>
      <c r="AX15" s="82">
        <v>48</v>
      </c>
      <c r="AY15" s="82">
        <v>49</v>
      </c>
      <c r="AZ15" s="82">
        <v>50</v>
      </c>
      <c r="BA15" s="82">
        <v>51</v>
      </c>
      <c r="BB15" s="82">
        <v>52</v>
      </c>
      <c r="BC15" s="82">
        <v>53</v>
      </c>
      <c r="BD15" s="82">
        <v>54</v>
      </c>
      <c r="BE15" s="82">
        <v>55</v>
      </c>
      <c r="BF15" s="82">
        <v>56</v>
      </c>
      <c r="BG15" s="82">
        <v>57</v>
      </c>
      <c r="BH15" s="82">
        <v>58</v>
      </c>
      <c r="BI15" s="82">
        <v>59</v>
      </c>
      <c r="BJ15" s="82">
        <v>60</v>
      </c>
      <c r="BK15" s="82">
        <v>61</v>
      </c>
      <c r="BL15" s="82">
        <v>62</v>
      </c>
      <c r="BM15" s="82">
        <v>63</v>
      </c>
      <c r="BN15" s="82">
        <v>64</v>
      </c>
      <c r="BO15" s="82">
        <v>65</v>
      </c>
      <c r="BP15" s="82">
        <v>66</v>
      </c>
      <c r="BQ15" s="82">
        <v>67</v>
      </c>
      <c r="BR15" s="82">
        <v>68</v>
      </c>
      <c r="BS15" s="82">
        <v>69</v>
      </c>
      <c r="BT15" s="82">
        <v>70</v>
      </c>
      <c r="BU15" s="82">
        <v>71</v>
      </c>
      <c r="BV15" s="82">
        <v>72</v>
      </c>
      <c r="BW15" s="82">
        <v>73</v>
      </c>
      <c r="BX15" s="82">
        <v>74</v>
      </c>
      <c r="BY15" s="82">
        <v>75</v>
      </c>
      <c r="BZ15" s="82">
        <v>76</v>
      </c>
      <c r="CA15" s="82">
        <v>77</v>
      </c>
      <c r="CB15" s="82">
        <v>78</v>
      </c>
      <c r="CC15" s="82">
        <v>79</v>
      </c>
    </row>
    <row r="16" spans="1:114" ht="30" x14ac:dyDescent="0.25">
      <c r="A16" s="73" t="s">
        <v>215</v>
      </c>
      <c r="B16" s="82"/>
      <c r="C16" s="82">
        <v>5</v>
      </c>
      <c r="D16" s="82">
        <v>5</v>
      </c>
      <c r="E16" s="82">
        <v>5</v>
      </c>
      <c r="F16" s="82">
        <v>5</v>
      </c>
      <c r="G16" s="82">
        <v>5</v>
      </c>
      <c r="H16" s="82">
        <v>5</v>
      </c>
      <c r="I16" s="82">
        <v>5</v>
      </c>
      <c r="J16" s="82">
        <v>5</v>
      </c>
      <c r="K16" s="82">
        <v>5</v>
      </c>
      <c r="L16" s="82">
        <v>5</v>
      </c>
      <c r="M16" s="82">
        <v>5</v>
      </c>
      <c r="N16" s="82">
        <v>5</v>
      </c>
      <c r="O16" s="82">
        <v>5</v>
      </c>
      <c r="P16" s="82">
        <v>5</v>
      </c>
      <c r="Q16" s="82">
        <v>5</v>
      </c>
      <c r="R16" s="82">
        <v>5</v>
      </c>
      <c r="S16" s="82">
        <v>5</v>
      </c>
      <c r="T16" s="82">
        <v>5</v>
      </c>
      <c r="U16" s="82">
        <v>5</v>
      </c>
      <c r="V16" s="82">
        <v>5</v>
      </c>
      <c r="W16" s="82">
        <v>5</v>
      </c>
      <c r="X16" s="82">
        <v>5</v>
      </c>
      <c r="Y16" s="82">
        <v>5</v>
      </c>
      <c r="Z16" s="82">
        <v>5</v>
      </c>
      <c r="AA16" s="82">
        <v>5</v>
      </c>
      <c r="AB16" s="82">
        <v>5</v>
      </c>
      <c r="AC16" s="82">
        <v>5</v>
      </c>
      <c r="AD16" s="82">
        <v>5</v>
      </c>
      <c r="AE16" s="82">
        <v>5</v>
      </c>
      <c r="AF16" s="82">
        <v>5</v>
      </c>
      <c r="AG16" s="82">
        <v>5</v>
      </c>
      <c r="AH16" s="82">
        <v>5</v>
      </c>
      <c r="AI16" s="82">
        <v>5</v>
      </c>
      <c r="AJ16" s="82">
        <v>5</v>
      </c>
      <c r="AK16" s="82">
        <v>5</v>
      </c>
      <c r="AL16" s="82">
        <v>5</v>
      </c>
      <c r="AM16" s="82">
        <v>5</v>
      </c>
      <c r="AN16" s="82">
        <v>5</v>
      </c>
      <c r="AO16" s="82">
        <v>5</v>
      </c>
      <c r="AP16" s="82">
        <v>5</v>
      </c>
      <c r="AQ16" s="82">
        <v>5</v>
      </c>
      <c r="AR16" s="82">
        <v>5</v>
      </c>
      <c r="AS16" s="82">
        <v>5</v>
      </c>
      <c r="AT16" s="82">
        <v>5</v>
      </c>
      <c r="AU16" s="82">
        <v>5</v>
      </c>
      <c r="AV16" s="82">
        <v>5</v>
      </c>
      <c r="AW16" s="82">
        <v>5</v>
      </c>
      <c r="AX16" s="82">
        <v>5</v>
      </c>
      <c r="AY16" s="82">
        <v>5</v>
      </c>
      <c r="AZ16" s="82">
        <v>5</v>
      </c>
      <c r="BA16" s="82">
        <v>5</v>
      </c>
      <c r="BB16" s="82">
        <v>5</v>
      </c>
      <c r="BC16" s="82">
        <v>5</v>
      </c>
      <c r="BD16" s="82">
        <v>5</v>
      </c>
      <c r="BE16" s="82">
        <v>5</v>
      </c>
      <c r="BF16" s="82">
        <v>5</v>
      </c>
      <c r="BG16" s="82">
        <v>5</v>
      </c>
      <c r="BH16" s="82">
        <v>5</v>
      </c>
      <c r="BI16" s="82">
        <v>5</v>
      </c>
      <c r="BJ16" s="82">
        <v>5</v>
      </c>
      <c r="BK16" s="82">
        <v>5</v>
      </c>
      <c r="BL16" s="82">
        <v>5</v>
      </c>
      <c r="BM16" s="82">
        <v>5</v>
      </c>
      <c r="BN16" s="82">
        <v>5</v>
      </c>
      <c r="BO16" s="82">
        <v>5</v>
      </c>
      <c r="BP16" s="82">
        <v>5</v>
      </c>
      <c r="BQ16" s="82">
        <v>5</v>
      </c>
      <c r="BR16" s="82">
        <v>5</v>
      </c>
      <c r="BS16" s="82">
        <v>5</v>
      </c>
      <c r="BT16" s="82">
        <v>5</v>
      </c>
      <c r="BU16" s="82">
        <v>5</v>
      </c>
      <c r="BV16" s="82">
        <v>5</v>
      </c>
      <c r="BW16" s="82">
        <v>5</v>
      </c>
      <c r="BX16" s="82">
        <v>5</v>
      </c>
      <c r="BY16" s="82">
        <v>5</v>
      </c>
      <c r="BZ16" s="82">
        <v>5</v>
      </c>
      <c r="CA16" s="82">
        <v>5</v>
      </c>
      <c r="CB16" s="82">
        <v>5</v>
      </c>
      <c r="CC16" s="82">
        <v>5</v>
      </c>
    </row>
    <row r="17" spans="1:81" ht="30" x14ac:dyDescent="0.25">
      <c r="A17" s="73" t="s">
        <v>216</v>
      </c>
      <c r="B17" s="82"/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</row>
    <row r="19" spans="1:81" x14ac:dyDescent="0.25">
      <c r="B19" s="73">
        <v>80</v>
      </c>
      <c r="C19" s="73">
        <v>81</v>
      </c>
      <c r="D19" s="73">
        <v>82</v>
      </c>
      <c r="E19" s="73">
        <v>83</v>
      </c>
      <c r="F19" s="73">
        <v>84</v>
      </c>
      <c r="G19" s="73">
        <v>85</v>
      </c>
      <c r="H19" s="73">
        <v>86</v>
      </c>
      <c r="I19" s="73">
        <v>87</v>
      </c>
      <c r="J19" s="73">
        <v>88</v>
      </c>
      <c r="K19" s="73">
        <v>89</v>
      </c>
      <c r="L19" s="73">
        <v>90</v>
      </c>
      <c r="M19" s="73">
        <v>91</v>
      </c>
      <c r="N19" s="73">
        <v>92</v>
      </c>
      <c r="O19" s="73">
        <v>93</v>
      </c>
      <c r="P19" s="73">
        <v>94</v>
      </c>
      <c r="Q19" s="73">
        <v>95</v>
      </c>
      <c r="R19" s="73">
        <v>96</v>
      </c>
      <c r="S19" s="73">
        <v>97</v>
      </c>
      <c r="T19" s="73">
        <v>98</v>
      </c>
      <c r="U19" s="73">
        <v>99</v>
      </c>
      <c r="V19" s="73">
        <v>100</v>
      </c>
      <c r="W19" s="73">
        <v>101</v>
      </c>
      <c r="X19" s="73">
        <v>102</v>
      </c>
      <c r="Y19" s="73">
        <v>103</v>
      </c>
      <c r="Z19" s="73">
        <v>104</v>
      </c>
      <c r="AA19" s="73">
        <v>105</v>
      </c>
      <c r="AB19" s="73">
        <v>106</v>
      </c>
      <c r="AC19" s="73">
        <v>107</v>
      </c>
      <c r="AD19" s="73">
        <v>108</v>
      </c>
      <c r="AE19" s="73">
        <v>109</v>
      </c>
      <c r="AF19" s="73">
        <v>110</v>
      </c>
      <c r="AG19" s="73">
        <v>111</v>
      </c>
      <c r="AH19" s="73">
        <v>112</v>
      </c>
      <c r="AI19" s="73">
        <v>113</v>
      </c>
      <c r="AJ19" s="73">
        <v>114</v>
      </c>
      <c r="AK19" s="73">
        <v>115</v>
      </c>
      <c r="AL19" s="73">
        <v>116</v>
      </c>
      <c r="AM19" s="73">
        <v>117</v>
      </c>
      <c r="AN19" s="73">
        <v>118</v>
      </c>
      <c r="AO19" s="73">
        <v>119</v>
      </c>
      <c r="AP19" s="73">
        <v>120</v>
      </c>
      <c r="AQ19" s="73">
        <v>121</v>
      </c>
      <c r="AR19" s="73">
        <v>122</v>
      </c>
      <c r="AS19" s="73">
        <v>123</v>
      </c>
      <c r="AT19" s="73">
        <v>124</v>
      </c>
      <c r="AU19" s="73">
        <v>125</v>
      </c>
      <c r="AV19" s="73">
        <v>126</v>
      </c>
      <c r="AW19" s="73">
        <v>127</v>
      </c>
      <c r="AX19" s="73">
        <v>128</v>
      </c>
      <c r="AY19" s="73">
        <v>129</v>
      </c>
      <c r="AZ19" s="73">
        <v>130</v>
      </c>
      <c r="BA19" s="73">
        <v>131</v>
      </c>
      <c r="BB19" s="73">
        <v>132</v>
      </c>
      <c r="BC19" s="73">
        <v>133</v>
      </c>
      <c r="BD19" s="73">
        <v>134</v>
      </c>
      <c r="BE19" s="73">
        <v>135</v>
      </c>
      <c r="BF19" s="73">
        <v>136</v>
      </c>
      <c r="BG19" s="73">
        <v>137</v>
      </c>
      <c r="BH19" s="73">
        <v>138</v>
      </c>
      <c r="BI19" s="73">
        <v>139</v>
      </c>
      <c r="BJ19" s="73">
        <v>140</v>
      </c>
      <c r="BK19" s="73">
        <v>141</v>
      </c>
      <c r="BL19" s="73">
        <v>142</v>
      </c>
      <c r="BM19" s="73">
        <v>143</v>
      </c>
      <c r="BN19" s="73">
        <v>144</v>
      </c>
      <c r="BO19" s="73">
        <v>145</v>
      </c>
      <c r="BP19" s="73">
        <v>146</v>
      </c>
      <c r="BQ19" s="73">
        <v>147</v>
      </c>
      <c r="BR19" s="73">
        <v>148</v>
      </c>
      <c r="BS19" s="73">
        <v>149</v>
      </c>
      <c r="BT19" s="73">
        <v>150</v>
      </c>
      <c r="BU19" s="73">
        <v>151</v>
      </c>
      <c r="BV19" s="73">
        <v>152</v>
      </c>
      <c r="BW19" s="73">
        <v>153</v>
      </c>
      <c r="BX19" s="73">
        <v>154</v>
      </c>
      <c r="BY19" s="73">
        <v>155</v>
      </c>
      <c r="BZ19" s="73">
        <v>156</v>
      </c>
      <c r="CA19" s="73">
        <v>157</v>
      </c>
      <c r="CB19" s="73">
        <v>158</v>
      </c>
      <c r="CC19" s="73">
        <v>159</v>
      </c>
    </row>
    <row r="20" spans="1:81" ht="45" x14ac:dyDescent="0.25">
      <c r="A20" s="73" t="s">
        <v>213</v>
      </c>
      <c r="B20" s="79">
        <v>5</v>
      </c>
      <c r="C20" s="79">
        <v>5</v>
      </c>
      <c r="D20" s="79">
        <v>5</v>
      </c>
      <c r="E20" s="79">
        <v>5</v>
      </c>
      <c r="F20" s="79">
        <v>5</v>
      </c>
      <c r="G20" s="79">
        <v>5</v>
      </c>
      <c r="H20" s="79">
        <v>5</v>
      </c>
      <c r="I20" s="79">
        <v>5</v>
      </c>
      <c r="J20" s="79">
        <v>5</v>
      </c>
      <c r="K20" s="79">
        <v>5</v>
      </c>
      <c r="L20" s="79">
        <v>5</v>
      </c>
      <c r="M20" s="79">
        <v>5</v>
      </c>
      <c r="N20" s="79">
        <v>5</v>
      </c>
      <c r="O20" s="79">
        <v>5</v>
      </c>
      <c r="P20" s="79">
        <v>5</v>
      </c>
      <c r="Q20" s="79">
        <v>5</v>
      </c>
      <c r="R20" s="79">
        <v>5</v>
      </c>
      <c r="S20" s="79">
        <v>5</v>
      </c>
      <c r="T20" s="79">
        <v>5</v>
      </c>
      <c r="U20" s="79">
        <v>5</v>
      </c>
      <c r="V20" s="79">
        <v>5</v>
      </c>
      <c r="W20" s="79">
        <v>5</v>
      </c>
      <c r="X20" s="79">
        <v>5</v>
      </c>
      <c r="Y20" s="79">
        <v>5</v>
      </c>
      <c r="Z20" s="79">
        <v>5</v>
      </c>
      <c r="AA20" s="79">
        <v>5</v>
      </c>
      <c r="AB20" s="79">
        <v>5</v>
      </c>
      <c r="AC20" s="79">
        <v>5</v>
      </c>
      <c r="AD20" s="79">
        <v>5</v>
      </c>
      <c r="AE20" s="79">
        <v>5</v>
      </c>
      <c r="AF20" s="79">
        <v>5</v>
      </c>
      <c r="AG20" s="79">
        <v>5</v>
      </c>
      <c r="AH20" s="79">
        <v>5</v>
      </c>
      <c r="AI20" s="79">
        <v>5</v>
      </c>
      <c r="AJ20" s="79">
        <v>5</v>
      </c>
      <c r="AK20" s="79">
        <v>5</v>
      </c>
      <c r="AL20" s="79">
        <v>5</v>
      </c>
      <c r="AM20" s="79">
        <v>5</v>
      </c>
      <c r="AN20" s="79">
        <v>5</v>
      </c>
      <c r="AO20" s="79">
        <v>5</v>
      </c>
      <c r="AP20" s="79">
        <v>5</v>
      </c>
      <c r="AQ20" s="79">
        <v>5</v>
      </c>
      <c r="AR20" s="79">
        <v>5</v>
      </c>
      <c r="AS20" s="79">
        <v>5</v>
      </c>
      <c r="AT20" s="79">
        <v>5</v>
      </c>
      <c r="AU20" s="79">
        <v>5</v>
      </c>
      <c r="AV20" s="79">
        <v>5</v>
      </c>
      <c r="AW20" s="79">
        <v>5</v>
      </c>
      <c r="AX20" s="79">
        <v>5</v>
      </c>
      <c r="AY20" s="79">
        <v>5</v>
      </c>
      <c r="AZ20" s="79">
        <v>5</v>
      </c>
      <c r="BA20" s="79">
        <v>5</v>
      </c>
      <c r="BB20" s="79">
        <v>5</v>
      </c>
      <c r="BC20" s="79">
        <v>5</v>
      </c>
      <c r="BD20" s="79">
        <v>5</v>
      </c>
      <c r="BE20" s="79">
        <v>5</v>
      </c>
      <c r="BF20" s="79">
        <v>5</v>
      </c>
      <c r="BG20" s="79">
        <v>5</v>
      </c>
      <c r="BH20" s="79">
        <v>5</v>
      </c>
      <c r="BI20" s="79">
        <v>5</v>
      </c>
      <c r="BJ20" s="79">
        <v>5</v>
      </c>
      <c r="BK20" s="79">
        <v>5</v>
      </c>
      <c r="BL20" s="79">
        <v>5</v>
      </c>
      <c r="BM20" s="79">
        <v>5</v>
      </c>
      <c r="BN20" s="79">
        <v>5</v>
      </c>
      <c r="BO20" s="79">
        <v>5</v>
      </c>
      <c r="BP20" s="79">
        <v>5</v>
      </c>
      <c r="BQ20" s="79">
        <v>5</v>
      </c>
      <c r="BR20" s="79">
        <v>5</v>
      </c>
      <c r="BS20" s="79">
        <v>5</v>
      </c>
      <c r="BT20" s="79">
        <v>5</v>
      </c>
      <c r="BU20" s="79">
        <v>5</v>
      </c>
      <c r="BV20" s="79">
        <v>5</v>
      </c>
      <c r="BW20" s="79">
        <v>5</v>
      </c>
      <c r="BX20" s="79">
        <v>5</v>
      </c>
      <c r="BY20" s="79">
        <v>5</v>
      </c>
      <c r="BZ20" s="79">
        <v>5</v>
      </c>
      <c r="CA20" s="79">
        <v>5</v>
      </c>
      <c r="CB20" s="79">
        <v>5</v>
      </c>
      <c r="CC20" s="79">
        <v>5</v>
      </c>
    </row>
    <row r="21" spans="1:81" ht="45" x14ac:dyDescent="0.25">
      <c r="A21" s="73" t="s">
        <v>214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</row>
    <row r="22" spans="1:81" x14ac:dyDescent="0.25">
      <c r="A22" s="73" t="s">
        <v>207</v>
      </c>
      <c r="B22" s="82">
        <v>80</v>
      </c>
      <c r="C22" s="82">
        <v>81</v>
      </c>
      <c r="D22" s="82">
        <v>82</v>
      </c>
      <c r="E22" s="82">
        <v>83</v>
      </c>
      <c r="F22" s="82">
        <v>84</v>
      </c>
      <c r="G22" s="82">
        <v>85</v>
      </c>
      <c r="H22" s="82">
        <v>86</v>
      </c>
      <c r="I22" s="82">
        <v>87</v>
      </c>
      <c r="J22" s="82">
        <v>88</v>
      </c>
      <c r="K22" s="82">
        <v>89</v>
      </c>
      <c r="L22" s="82">
        <v>90</v>
      </c>
      <c r="M22" s="82">
        <v>91</v>
      </c>
      <c r="N22" s="82">
        <v>92</v>
      </c>
      <c r="O22" s="82">
        <v>93</v>
      </c>
      <c r="P22" s="82">
        <v>94</v>
      </c>
      <c r="Q22" s="82">
        <v>95</v>
      </c>
      <c r="R22" s="82">
        <v>96</v>
      </c>
      <c r="S22" s="82">
        <v>97</v>
      </c>
      <c r="T22" s="82">
        <v>98</v>
      </c>
      <c r="U22" s="82">
        <v>99</v>
      </c>
      <c r="V22" s="82">
        <v>100</v>
      </c>
      <c r="W22" s="82">
        <v>101</v>
      </c>
      <c r="X22" s="82">
        <v>102</v>
      </c>
      <c r="Y22" s="82">
        <v>103</v>
      </c>
      <c r="Z22" s="82">
        <v>104</v>
      </c>
      <c r="AA22" s="82">
        <v>105</v>
      </c>
      <c r="AB22" s="82">
        <v>106</v>
      </c>
      <c r="AC22" s="82">
        <v>107</v>
      </c>
      <c r="AD22" s="82">
        <v>108</v>
      </c>
      <c r="AE22" s="82">
        <v>109</v>
      </c>
      <c r="AF22" s="82">
        <v>110</v>
      </c>
      <c r="AG22" s="82">
        <v>111</v>
      </c>
      <c r="AH22" s="82">
        <v>112</v>
      </c>
      <c r="AI22" s="82">
        <v>113</v>
      </c>
      <c r="AJ22" s="82">
        <v>114</v>
      </c>
      <c r="AK22" s="82">
        <v>115</v>
      </c>
      <c r="AL22" s="82">
        <v>116</v>
      </c>
      <c r="AM22" s="82">
        <v>117</v>
      </c>
      <c r="AN22" s="82">
        <v>118</v>
      </c>
      <c r="AO22" s="82">
        <v>119</v>
      </c>
      <c r="AP22" s="82">
        <v>120</v>
      </c>
      <c r="AQ22" s="82">
        <v>121</v>
      </c>
      <c r="AR22" s="82">
        <v>122</v>
      </c>
      <c r="AS22" s="82">
        <v>123</v>
      </c>
      <c r="AT22" s="82">
        <v>124</v>
      </c>
      <c r="AU22" s="82">
        <v>125</v>
      </c>
      <c r="AV22" s="82">
        <v>126</v>
      </c>
      <c r="AW22" s="82">
        <v>127</v>
      </c>
      <c r="AX22" s="82">
        <v>128</v>
      </c>
      <c r="AY22" s="82">
        <v>129</v>
      </c>
      <c r="AZ22" s="82">
        <v>130</v>
      </c>
      <c r="BA22" s="82">
        <v>131</v>
      </c>
      <c r="BB22" s="82">
        <v>132</v>
      </c>
      <c r="BC22" s="82">
        <v>133</v>
      </c>
      <c r="BD22" s="82">
        <v>134</v>
      </c>
      <c r="BE22" s="82">
        <v>135</v>
      </c>
      <c r="BF22" s="82">
        <v>136</v>
      </c>
      <c r="BG22" s="82">
        <v>137</v>
      </c>
      <c r="BH22" s="82">
        <v>138</v>
      </c>
      <c r="BI22" s="82">
        <v>139</v>
      </c>
      <c r="BJ22" s="82">
        <v>140</v>
      </c>
      <c r="BK22" s="82">
        <v>141</v>
      </c>
      <c r="BL22" s="82">
        <v>142</v>
      </c>
      <c r="BM22" s="82">
        <v>143</v>
      </c>
      <c r="BN22" s="82">
        <v>144</v>
      </c>
      <c r="BO22" s="82">
        <v>145</v>
      </c>
      <c r="BP22" s="82">
        <v>146</v>
      </c>
      <c r="BQ22" s="82">
        <v>147</v>
      </c>
      <c r="BR22" s="82">
        <v>148</v>
      </c>
      <c r="BS22" s="82">
        <v>149</v>
      </c>
      <c r="BT22" s="82">
        <v>150</v>
      </c>
      <c r="BU22" s="82">
        <v>151</v>
      </c>
      <c r="BV22" s="82">
        <v>152</v>
      </c>
      <c r="BW22" s="82">
        <v>153</v>
      </c>
      <c r="BX22" s="82">
        <v>154</v>
      </c>
      <c r="BY22" s="82">
        <v>155</v>
      </c>
      <c r="BZ22" s="82">
        <v>156</v>
      </c>
      <c r="CA22" s="82">
        <v>157</v>
      </c>
      <c r="CB22" s="82">
        <v>158</v>
      </c>
      <c r="CC22" s="82">
        <v>159</v>
      </c>
    </row>
    <row r="23" spans="1:81" ht="30" x14ac:dyDescent="0.25">
      <c r="A23" s="73" t="s">
        <v>215</v>
      </c>
      <c r="B23" s="82">
        <v>5</v>
      </c>
      <c r="C23" s="82">
        <v>5</v>
      </c>
      <c r="D23" s="82">
        <v>5</v>
      </c>
      <c r="E23" s="82">
        <v>5</v>
      </c>
      <c r="F23" s="82">
        <v>5</v>
      </c>
      <c r="G23" s="82">
        <v>5</v>
      </c>
      <c r="H23" s="82">
        <v>5</v>
      </c>
      <c r="I23" s="82">
        <v>5</v>
      </c>
      <c r="J23" s="82">
        <v>5</v>
      </c>
      <c r="K23" s="82">
        <v>5</v>
      </c>
      <c r="L23" s="82">
        <v>5</v>
      </c>
      <c r="M23" s="82">
        <v>5</v>
      </c>
      <c r="N23" s="82">
        <v>5</v>
      </c>
      <c r="O23" s="82">
        <v>5</v>
      </c>
      <c r="P23" s="82">
        <v>5</v>
      </c>
      <c r="Q23" s="82">
        <v>5</v>
      </c>
      <c r="R23" s="82">
        <v>5</v>
      </c>
      <c r="S23" s="82">
        <v>5</v>
      </c>
      <c r="T23" s="82">
        <v>5</v>
      </c>
      <c r="U23" s="82">
        <v>5</v>
      </c>
      <c r="V23" s="82">
        <v>5</v>
      </c>
      <c r="W23" s="82">
        <v>5</v>
      </c>
      <c r="X23" s="82">
        <v>5</v>
      </c>
      <c r="Y23" s="82">
        <v>5</v>
      </c>
      <c r="Z23" s="82">
        <v>5</v>
      </c>
      <c r="AA23" s="82">
        <v>5</v>
      </c>
      <c r="AB23" s="82">
        <v>5</v>
      </c>
      <c r="AC23" s="82">
        <v>5</v>
      </c>
      <c r="AD23" s="82">
        <v>5</v>
      </c>
      <c r="AE23" s="82">
        <v>5</v>
      </c>
      <c r="AF23" s="82">
        <v>5</v>
      </c>
      <c r="AG23" s="82">
        <v>5</v>
      </c>
      <c r="AH23" s="82">
        <v>5</v>
      </c>
      <c r="AI23" s="82">
        <v>5</v>
      </c>
      <c r="AJ23" s="82">
        <v>5</v>
      </c>
      <c r="AK23" s="82">
        <v>5</v>
      </c>
      <c r="AL23" s="82">
        <v>5</v>
      </c>
      <c r="AM23" s="82">
        <v>5</v>
      </c>
      <c r="AN23" s="82">
        <v>5</v>
      </c>
      <c r="AO23" s="82">
        <v>5</v>
      </c>
      <c r="AP23" s="82">
        <v>5</v>
      </c>
      <c r="AQ23" s="82">
        <v>5</v>
      </c>
      <c r="AR23" s="82">
        <v>5</v>
      </c>
      <c r="AS23" s="82">
        <v>5</v>
      </c>
      <c r="AT23" s="82">
        <v>5</v>
      </c>
      <c r="AU23" s="82">
        <v>5</v>
      </c>
      <c r="AV23" s="82">
        <v>5</v>
      </c>
      <c r="AW23" s="82">
        <v>5</v>
      </c>
      <c r="AX23" s="82">
        <v>5</v>
      </c>
      <c r="AY23" s="82">
        <v>5</v>
      </c>
      <c r="AZ23" s="82">
        <v>5</v>
      </c>
      <c r="BA23" s="82">
        <v>5</v>
      </c>
      <c r="BB23" s="82">
        <v>5</v>
      </c>
      <c r="BC23" s="82">
        <v>5</v>
      </c>
      <c r="BD23" s="82">
        <v>5</v>
      </c>
      <c r="BE23" s="82">
        <v>5</v>
      </c>
      <c r="BF23" s="82">
        <v>5</v>
      </c>
      <c r="BG23" s="82">
        <v>5</v>
      </c>
      <c r="BH23" s="82">
        <v>5</v>
      </c>
      <c r="BI23" s="82">
        <v>5</v>
      </c>
      <c r="BJ23" s="82">
        <v>5</v>
      </c>
      <c r="BK23" s="82">
        <v>5</v>
      </c>
      <c r="BL23" s="82">
        <v>5</v>
      </c>
      <c r="BM23" s="82">
        <v>5</v>
      </c>
      <c r="BN23" s="82">
        <v>5</v>
      </c>
      <c r="BO23" s="82">
        <v>5</v>
      </c>
      <c r="BP23" s="82">
        <v>5</v>
      </c>
      <c r="BQ23" s="82">
        <v>5</v>
      </c>
      <c r="BR23" s="82">
        <v>5</v>
      </c>
      <c r="BS23" s="82">
        <v>5</v>
      </c>
      <c r="BT23" s="82">
        <v>5</v>
      </c>
      <c r="BU23" s="82">
        <v>5</v>
      </c>
      <c r="BV23" s="82">
        <v>5</v>
      </c>
      <c r="BW23" s="82">
        <v>5</v>
      </c>
      <c r="BX23" s="82">
        <v>5</v>
      </c>
      <c r="BY23" s="82">
        <v>5</v>
      </c>
      <c r="BZ23" s="82">
        <v>5</v>
      </c>
      <c r="CA23" s="82">
        <v>5</v>
      </c>
      <c r="CB23" s="82">
        <v>5</v>
      </c>
      <c r="CC23" s="82">
        <v>5</v>
      </c>
    </row>
    <row r="24" spans="1:81" ht="30" x14ac:dyDescent="0.25">
      <c r="A24" s="73" t="s">
        <v>216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</row>
    <row r="26" spans="1:81" x14ac:dyDescent="0.25">
      <c r="B26" s="73">
        <v>160</v>
      </c>
      <c r="C26" s="73">
        <v>161</v>
      </c>
      <c r="D26" s="73">
        <v>162</v>
      </c>
      <c r="E26" s="73">
        <v>163</v>
      </c>
      <c r="F26" s="73">
        <v>164</v>
      </c>
      <c r="G26" s="73">
        <v>165</v>
      </c>
      <c r="H26" s="73">
        <v>166</v>
      </c>
      <c r="I26" s="73">
        <v>167</v>
      </c>
      <c r="J26" s="73">
        <v>168</v>
      </c>
      <c r="K26" s="73">
        <v>169</v>
      </c>
      <c r="L26" s="73">
        <v>170</v>
      </c>
      <c r="M26" s="73">
        <v>171</v>
      </c>
      <c r="N26" s="73">
        <v>172</v>
      </c>
      <c r="O26" s="73">
        <v>173</v>
      </c>
      <c r="P26" s="73">
        <v>174</v>
      </c>
      <c r="Q26" s="73">
        <v>175</v>
      </c>
      <c r="R26" s="73">
        <v>176</v>
      </c>
      <c r="S26" s="73">
        <v>177</v>
      </c>
      <c r="T26" s="73">
        <v>178</v>
      </c>
      <c r="U26" s="73">
        <v>179</v>
      </c>
      <c r="V26" s="73">
        <v>180</v>
      </c>
      <c r="W26" s="73">
        <v>181</v>
      </c>
      <c r="X26" s="73">
        <v>182</v>
      </c>
      <c r="Y26" s="73">
        <v>183</v>
      </c>
      <c r="Z26" s="73">
        <v>184</v>
      </c>
      <c r="AA26" s="73">
        <v>185</v>
      </c>
      <c r="AB26" s="73">
        <v>186</v>
      </c>
      <c r="AC26" s="73">
        <v>187</v>
      </c>
      <c r="AD26" s="73">
        <v>188</v>
      </c>
      <c r="AE26" s="73">
        <v>189</v>
      </c>
      <c r="AF26" s="73">
        <v>190</v>
      </c>
      <c r="AG26" s="73">
        <v>191</v>
      </c>
      <c r="AH26" s="73">
        <v>192</v>
      </c>
      <c r="AI26" s="73">
        <v>193</v>
      </c>
      <c r="AJ26" s="73">
        <v>194</v>
      </c>
      <c r="AK26" s="73">
        <v>195</v>
      </c>
      <c r="AL26" s="73">
        <v>196</v>
      </c>
      <c r="AM26" s="73">
        <v>197</v>
      </c>
      <c r="AN26" s="73">
        <v>198</v>
      </c>
      <c r="AO26" s="73">
        <v>199</v>
      </c>
      <c r="AP26" s="73">
        <v>200</v>
      </c>
      <c r="AQ26" s="73">
        <v>201</v>
      </c>
      <c r="AR26" s="73">
        <v>202</v>
      </c>
      <c r="AS26" s="73">
        <v>203</v>
      </c>
      <c r="AT26" s="73">
        <v>204</v>
      </c>
      <c r="AU26" s="73">
        <v>205</v>
      </c>
      <c r="AV26" s="73">
        <v>206</v>
      </c>
      <c r="AW26" s="73">
        <v>207</v>
      </c>
      <c r="AX26" s="73">
        <v>208</v>
      </c>
      <c r="AY26" s="73">
        <v>209</v>
      </c>
      <c r="AZ26" s="73">
        <v>210</v>
      </c>
      <c r="BA26" s="73">
        <v>211</v>
      </c>
      <c r="BB26" s="73">
        <v>212</v>
      </c>
      <c r="BC26" s="73">
        <v>213</v>
      </c>
      <c r="BD26" s="73">
        <v>214</v>
      </c>
      <c r="BE26" s="73">
        <v>215</v>
      </c>
      <c r="BF26" s="73">
        <v>216</v>
      </c>
      <c r="BG26" s="73">
        <v>217</v>
      </c>
      <c r="BH26" s="73">
        <v>218</v>
      </c>
      <c r="BI26" s="73">
        <v>219</v>
      </c>
      <c r="BJ26" s="73">
        <v>220</v>
      </c>
      <c r="BK26" s="73">
        <v>221</v>
      </c>
      <c r="BL26" s="73">
        <v>222</v>
      </c>
      <c r="BM26" s="73">
        <v>223</v>
      </c>
      <c r="BN26" s="73">
        <v>224</v>
      </c>
      <c r="BO26" s="73">
        <v>225</v>
      </c>
      <c r="BP26" s="73">
        <v>226</v>
      </c>
      <c r="BQ26" s="73">
        <v>227</v>
      </c>
      <c r="BR26" s="73">
        <v>228</v>
      </c>
      <c r="BS26" s="73">
        <v>229</v>
      </c>
      <c r="BT26" s="73">
        <v>230</v>
      </c>
      <c r="BU26" s="73">
        <v>231</v>
      </c>
      <c r="BV26" s="73">
        <v>232</v>
      </c>
      <c r="BW26" s="73">
        <v>233</v>
      </c>
      <c r="BX26" s="73">
        <v>234</v>
      </c>
      <c r="BY26" s="73">
        <v>235</v>
      </c>
      <c r="BZ26" s="73">
        <v>236</v>
      </c>
      <c r="CA26" s="73">
        <v>237</v>
      </c>
      <c r="CB26" s="73">
        <v>238</v>
      </c>
      <c r="CC26" s="73">
        <v>239</v>
      </c>
    </row>
    <row r="27" spans="1:81" ht="45" x14ac:dyDescent="0.25">
      <c r="A27" s="73" t="s">
        <v>213</v>
      </c>
      <c r="B27" s="79">
        <v>5</v>
      </c>
      <c r="C27" s="79">
        <v>5</v>
      </c>
      <c r="D27" s="79">
        <v>5</v>
      </c>
      <c r="E27" s="79">
        <v>5</v>
      </c>
      <c r="F27" s="79">
        <v>5</v>
      </c>
      <c r="G27" s="79">
        <v>5</v>
      </c>
      <c r="H27" s="79">
        <v>5</v>
      </c>
      <c r="I27" s="79">
        <v>5</v>
      </c>
      <c r="J27" s="79">
        <v>5</v>
      </c>
      <c r="K27" s="79">
        <v>5</v>
      </c>
      <c r="L27" s="79">
        <v>5</v>
      </c>
      <c r="M27" s="79">
        <v>5</v>
      </c>
      <c r="N27" s="79">
        <v>5</v>
      </c>
      <c r="O27" s="79">
        <v>5</v>
      </c>
      <c r="P27" s="79">
        <v>5</v>
      </c>
      <c r="Q27" s="79">
        <v>5</v>
      </c>
      <c r="R27" s="79">
        <v>5</v>
      </c>
      <c r="S27" s="79">
        <v>5</v>
      </c>
      <c r="T27" s="79">
        <v>5</v>
      </c>
      <c r="U27" s="79">
        <v>5</v>
      </c>
      <c r="V27" s="79">
        <v>5</v>
      </c>
      <c r="W27" s="79">
        <v>5</v>
      </c>
      <c r="X27" s="79">
        <v>5</v>
      </c>
      <c r="Y27" s="79">
        <v>5</v>
      </c>
      <c r="Z27" s="79">
        <v>5</v>
      </c>
      <c r="AA27" s="79">
        <v>5</v>
      </c>
      <c r="AB27" s="79">
        <v>5</v>
      </c>
      <c r="AC27" s="79">
        <v>5</v>
      </c>
      <c r="AD27" s="79">
        <v>5</v>
      </c>
      <c r="AE27" s="79">
        <v>5</v>
      </c>
      <c r="AF27" s="79">
        <v>5</v>
      </c>
      <c r="AG27" s="79">
        <v>5</v>
      </c>
      <c r="AH27" s="79">
        <v>5</v>
      </c>
      <c r="AI27" s="79">
        <v>5</v>
      </c>
      <c r="AJ27" s="79">
        <v>5</v>
      </c>
      <c r="AK27" s="79">
        <v>5</v>
      </c>
      <c r="AL27" s="79">
        <v>5</v>
      </c>
      <c r="AM27" s="79">
        <v>5</v>
      </c>
      <c r="AN27" s="79">
        <v>5</v>
      </c>
      <c r="AO27" s="79">
        <v>5</v>
      </c>
      <c r="AP27" s="79">
        <v>5</v>
      </c>
      <c r="AQ27" s="79">
        <v>5</v>
      </c>
      <c r="AR27" s="79">
        <v>5</v>
      </c>
      <c r="AS27" s="79">
        <v>5</v>
      </c>
      <c r="AT27" s="79">
        <v>5</v>
      </c>
      <c r="AU27" s="79">
        <v>5</v>
      </c>
      <c r="AV27" s="79">
        <v>5</v>
      </c>
      <c r="AW27" s="79">
        <v>5</v>
      </c>
      <c r="AX27" s="79">
        <v>5</v>
      </c>
      <c r="AY27" s="79">
        <v>5</v>
      </c>
      <c r="AZ27" s="79">
        <v>5</v>
      </c>
      <c r="BA27" s="79">
        <v>5</v>
      </c>
      <c r="BB27" s="79">
        <v>5</v>
      </c>
      <c r="BC27" s="79">
        <v>5</v>
      </c>
      <c r="BD27" s="79">
        <v>5</v>
      </c>
      <c r="BE27" s="79">
        <v>5</v>
      </c>
      <c r="BF27" s="79">
        <v>5</v>
      </c>
      <c r="BG27" s="79">
        <v>5</v>
      </c>
      <c r="BH27" s="79">
        <v>5</v>
      </c>
      <c r="BI27" s="79">
        <v>5</v>
      </c>
      <c r="BJ27" s="79">
        <v>5</v>
      </c>
      <c r="BK27" s="79">
        <v>5</v>
      </c>
      <c r="BL27" s="79">
        <v>5</v>
      </c>
      <c r="BM27" s="79">
        <v>5</v>
      </c>
      <c r="BN27" s="79">
        <v>5</v>
      </c>
      <c r="BO27" s="79">
        <v>5</v>
      </c>
      <c r="BP27" s="79">
        <v>5</v>
      </c>
      <c r="BQ27" s="79">
        <v>5</v>
      </c>
      <c r="BR27" s="79">
        <v>5</v>
      </c>
      <c r="BS27" s="79">
        <v>5</v>
      </c>
      <c r="BT27" s="79">
        <v>5</v>
      </c>
      <c r="BU27" s="79">
        <v>5</v>
      </c>
      <c r="BV27" s="79">
        <v>5</v>
      </c>
      <c r="BW27" s="79">
        <v>5</v>
      </c>
      <c r="BX27" s="79">
        <v>5</v>
      </c>
      <c r="BY27" s="79">
        <v>5</v>
      </c>
      <c r="BZ27" s="79">
        <v>5</v>
      </c>
      <c r="CA27" s="79">
        <v>5</v>
      </c>
      <c r="CB27" s="78">
        <v>6</v>
      </c>
      <c r="CC27" s="78">
        <v>6</v>
      </c>
    </row>
    <row r="28" spans="1:81" ht="45" x14ac:dyDescent="0.25">
      <c r="A28" s="73" t="s">
        <v>214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</row>
    <row r="29" spans="1:81" x14ac:dyDescent="0.25">
      <c r="A29" s="73" t="s">
        <v>207</v>
      </c>
      <c r="B29" s="82">
        <v>160</v>
      </c>
      <c r="C29" s="82">
        <v>161</v>
      </c>
      <c r="D29" s="82">
        <v>162</v>
      </c>
      <c r="E29" s="82">
        <v>163</v>
      </c>
      <c r="F29" s="82">
        <v>164</v>
      </c>
      <c r="G29" s="82">
        <v>165</v>
      </c>
      <c r="H29" s="82">
        <v>166</v>
      </c>
      <c r="I29" s="82">
        <v>167</v>
      </c>
      <c r="J29" s="82">
        <v>168</v>
      </c>
      <c r="K29" s="82">
        <v>169</v>
      </c>
      <c r="L29" s="82">
        <v>170</v>
      </c>
      <c r="M29" s="82">
        <v>171</v>
      </c>
      <c r="N29" s="82">
        <v>172</v>
      </c>
      <c r="O29" s="82">
        <v>173</v>
      </c>
      <c r="P29" s="82">
        <v>174</v>
      </c>
      <c r="Q29" s="82">
        <v>175</v>
      </c>
      <c r="R29" s="82">
        <v>176</v>
      </c>
      <c r="S29" s="82">
        <v>177</v>
      </c>
      <c r="T29" s="82">
        <v>178</v>
      </c>
      <c r="U29" s="82">
        <v>179</v>
      </c>
      <c r="V29" s="82">
        <v>180</v>
      </c>
      <c r="W29" s="82">
        <v>181</v>
      </c>
      <c r="X29" s="82">
        <v>182</v>
      </c>
      <c r="Y29" s="82">
        <v>183</v>
      </c>
      <c r="Z29" s="82">
        <v>184</v>
      </c>
      <c r="AA29" s="82">
        <v>185</v>
      </c>
      <c r="AB29" s="82">
        <v>186</v>
      </c>
      <c r="AC29" s="82">
        <v>187</v>
      </c>
      <c r="AD29" s="82">
        <v>188</v>
      </c>
      <c r="AE29" s="82">
        <v>189</v>
      </c>
      <c r="AF29" s="82">
        <v>190</v>
      </c>
      <c r="AG29" s="82">
        <v>191</v>
      </c>
      <c r="AH29" s="82">
        <v>192</v>
      </c>
      <c r="AI29" s="82">
        <v>193</v>
      </c>
      <c r="AJ29" s="82">
        <v>194</v>
      </c>
      <c r="AK29" s="82">
        <v>195</v>
      </c>
      <c r="AL29" s="82">
        <v>196</v>
      </c>
      <c r="AM29" s="82">
        <v>197</v>
      </c>
      <c r="AN29" s="82">
        <v>198</v>
      </c>
      <c r="AO29" s="82">
        <v>199</v>
      </c>
      <c r="AP29" s="82">
        <v>200</v>
      </c>
      <c r="AQ29" s="82">
        <v>201</v>
      </c>
      <c r="AR29" s="82">
        <v>202</v>
      </c>
      <c r="AS29" s="82">
        <v>203</v>
      </c>
      <c r="AT29" s="82">
        <v>204</v>
      </c>
      <c r="AU29" s="82">
        <v>205</v>
      </c>
      <c r="AV29" s="82">
        <v>206</v>
      </c>
      <c r="AW29" s="82">
        <v>207</v>
      </c>
      <c r="AX29" s="82">
        <v>208</v>
      </c>
      <c r="AY29" s="82">
        <v>209</v>
      </c>
      <c r="AZ29" s="82">
        <v>210</v>
      </c>
      <c r="BA29" s="82">
        <v>211</v>
      </c>
      <c r="BB29" s="82">
        <v>212</v>
      </c>
      <c r="BC29" s="82">
        <v>213</v>
      </c>
      <c r="BD29" s="82">
        <v>214</v>
      </c>
      <c r="BE29" s="82">
        <v>215</v>
      </c>
      <c r="BF29" s="82">
        <v>216</v>
      </c>
      <c r="BG29" s="82">
        <v>217</v>
      </c>
      <c r="BH29" s="82">
        <v>218</v>
      </c>
      <c r="BI29" s="82">
        <v>219</v>
      </c>
      <c r="BJ29" s="82">
        <v>220</v>
      </c>
      <c r="BK29" s="82">
        <v>221</v>
      </c>
      <c r="BL29" s="82">
        <v>222</v>
      </c>
      <c r="BM29" s="82">
        <v>223</v>
      </c>
      <c r="BN29" s="82">
        <v>224</v>
      </c>
      <c r="BO29" s="82">
        <v>225</v>
      </c>
      <c r="BP29" s="82">
        <v>226</v>
      </c>
      <c r="BQ29" s="82">
        <v>227</v>
      </c>
      <c r="BR29" s="82">
        <v>228</v>
      </c>
      <c r="BS29" s="82">
        <v>229</v>
      </c>
      <c r="BT29" s="82">
        <v>230</v>
      </c>
      <c r="BU29" s="82">
        <v>231</v>
      </c>
      <c r="BV29" s="82">
        <v>232</v>
      </c>
      <c r="BW29" s="82">
        <v>233</v>
      </c>
      <c r="BX29" s="82">
        <v>234</v>
      </c>
      <c r="BY29" s="82">
        <v>235</v>
      </c>
      <c r="BZ29" s="82">
        <v>236</v>
      </c>
      <c r="CA29" s="82">
        <v>237</v>
      </c>
      <c r="CB29" s="82">
        <v>238</v>
      </c>
      <c r="CC29" s="82">
        <v>239</v>
      </c>
    </row>
    <row r="30" spans="1:81" ht="30" x14ac:dyDescent="0.25">
      <c r="A30" s="73" t="s">
        <v>215</v>
      </c>
      <c r="B30" s="82">
        <v>5</v>
      </c>
      <c r="C30" s="82">
        <v>5</v>
      </c>
      <c r="D30" s="82">
        <v>5</v>
      </c>
      <c r="E30" s="82">
        <v>5</v>
      </c>
      <c r="F30" s="82">
        <v>5</v>
      </c>
      <c r="G30" s="82">
        <v>5</v>
      </c>
      <c r="H30" s="82">
        <v>5</v>
      </c>
      <c r="I30" s="82">
        <v>5</v>
      </c>
      <c r="J30" s="82">
        <v>5</v>
      </c>
      <c r="K30" s="82">
        <v>5</v>
      </c>
      <c r="L30" s="82">
        <v>5</v>
      </c>
      <c r="M30" s="82">
        <v>5</v>
      </c>
      <c r="N30" s="82">
        <v>5</v>
      </c>
      <c r="O30" s="82">
        <v>5</v>
      </c>
      <c r="P30" s="82">
        <v>5</v>
      </c>
      <c r="Q30" s="82">
        <v>5</v>
      </c>
      <c r="R30" s="82">
        <v>5</v>
      </c>
      <c r="S30" s="82">
        <v>5</v>
      </c>
      <c r="T30" s="82">
        <v>5</v>
      </c>
      <c r="U30" s="82">
        <v>5</v>
      </c>
      <c r="V30" s="82">
        <v>5</v>
      </c>
      <c r="W30" s="82">
        <v>5</v>
      </c>
      <c r="X30" s="82">
        <v>5</v>
      </c>
      <c r="Y30" s="82">
        <v>5</v>
      </c>
      <c r="Z30" s="82">
        <v>5</v>
      </c>
      <c r="AA30" s="82">
        <v>5</v>
      </c>
      <c r="AB30" s="82">
        <v>5</v>
      </c>
      <c r="AC30" s="82">
        <v>5</v>
      </c>
      <c r="AD30" s="82">
        <v>5</v>
      </c>
      <c r="AE30" s="82">
        <v>5</v>
      </c>
      <c r="AF30" s="82">
        <v>5</v>
      </c>
      <c r="AG30" s="82">
        <v>5</v>
      </c>
      <c r="AH30" s="82">
        <v>5</v>
      </c>
      <c r="AI30" s="82">
        <v>5</v>
      </c>
      <c r="AJ30" s="82">
        <v>5</v>
      </c>
      <c r="AK30" s="82">
        <v>5</v>
      </c>
      <c r="AL30" s="82">
        <v>5</v>
      </c>
      <c r="AM30" s="82">
        <v>5</v>
      </c>
      <c r="AN30" s="82">
        <v>5</v>
      </c>
      <c r="AO30" s="82">
        <v>5</v>
      </c>
      <c r="AP30" s="82">
        <v>5</v>
      </c>
      <c r="AQ30" s="82">
        <v>5</v>
      </c>
      <c r="AR30" s="82">
        <v>5</v>
      </c>
      <c r="AS30" s="82">
        <v>5</v>
      </c>
      <c r="AT30" s="82">
        <v>5</v>
      </c>
      <c r="AU30" s="82">
        <v>5</v>
      </c>
      <c r="AV30" s="82">
        <v>5</v>
      </c>
      <c r="AW30" s="82">
        <v>5</v>
      </c>
      <c r="AX30" s="82">
        <v>5</v>
      </c>
      <c r="AY30" s="82">
        <v>5</v>
      </c>
      <c r="AZ30" s="82">
        <v>5</v>
      </c>
      <c r="BA30" s="82">
        <v>5</v>
      </c>
      <c r="BB30" s="82">
        <v>5</v>
      </c>
      <c r="BC30" s="82">
        <v>5</v>
      </c>
      <c r="BD30" s="82">
        <v>5</v>
      </c>
      <c r="BE30" s="82">
        <v>5</v>
      </c>
      <c r="BF30" s="82">
        <v>5</v>
      </c>
      <c r="BG30" s="82">
        <v>5</v>
      </c>
      <c r="BH30" s="82">
        <v>5</v>
      </c>
      <c r="BI30" s="82">
        <v>5</v>
      </c>
      <c r="BJ30" s="82">
        <v>5</v>
      </c>
      <c r="BK30" s="82">
        <v>5</v>
      </c>
      <c r="BL30" s="82">
        <v>5</v>
      </c>
      <c r="BM30" s="82">
        <v>5</v>
      </c>
      <c r="BN30" s="82">
        <v>5</v>
      </c>
      <c r="BO30" s="82">
        <v>5</v>
      </c>
      <c r="BP30" s="82">
        <v>5</v>
      </c>
      <c r="BQ30" s="82">
        <v>5</v>
      </c>
      <c r="BR30" s="82">
        <v>5</v>
      </c>
      <c r="BS30" s="82">
        <v>5</v>
      </c>
      <c r="BT30" s="82">
        <v>5</v>
      </c>
      <c r="BU30" s="82">
        <v>5</v>
      </c>
      <c r="BV30" s="82">
        <v>5</v>
      </c>
      <c r="BW30" s="82">
        <v>5</v>
      </c>
      <c r="BX30" s="82">
        <v>5</v>
      </c>
      <c r="BY30" s="82">
        <v>5</v>
      </c>
      <c r="BZ30" s="82">
        <v>5</v>
      </c>
      <c r="CA30" s="82">
        <v>5</v>
      </c>
      <c r="CB30" s="82">
        <v>6</v>
      </c>
      <c r="CC30" s="82">
        <v>6</v>
      </c>
    </row>
    <row r="31" spans="1:81" ht="30" x14ac:dyDescent="0.25">
      <c r="A31" s="73" t="s">
        <v>216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</row>
    <row r="33" spans="1:90" x14ac:dyDescent="0.25">
      <c r="B33" s="73">
        <v>240</v>
      </c>
      <c r="C33" s="73">
        <v>241</v>
      </c>
      <c r="D33" s="73">
        <v>242</v>
      </c>
      <c r="E33" s="73">
        <v>243</v>
      </c>
      <c r="F33" s="73">
        <v>244</v>
      </c>
      <c r="G33" s="73">
        <v>245</v>
      </c>
      <c r="H33" s="73">
        <v>246</v>
      </c>
      <c r="I33" s="108" t="s">
        <v>202</v>
      </c>
      <c r="J33" s="96"/>
      <c r="K33" s="108" t="s">
        <v>203</v>
      </c>
      <c r="L33" s="108"/>
      <c r="M33" s="97" t="s">
        <v>204</v>
      </c>
      <c r="N33" s="98"/>
      <c r="O33" s="98"/>
      <c r="P33" s="98"/>
      <c r="Q33" s="99"/>
    </row>
    <row r="34" spans="1:90" ht="45" x14ac:dyDescent="0.25">
      <c r="A34" s="73" t="s">
        <v>213</v>
      </c>
      <c r="B34" s="78">
        <v>6</v>
      </c>
      <c r="C34" s="80">
        <v>7</v>
      </c>
      <c r="D34" s="80">
        <v>7</v>
      </c>
      <c r="E34" s="80">
        <v>7</v>
      </c>
      <c r="F34" s="80">
        <v>7</v>
      </c>
      <c r="G34" s="80">
        <v>7</v>
      </c>
      <c r="H34" s="80">
        <v>7</v>
      </c>
      <c r="I34" s="104">
        <v>7</v>
      </c>
      <c r="J34" s="105"/>
      <c r="K34" s="106">
        <f>SUM(B13:CC13,B20:CC20,B27:CC27,B34:J34)</f>
        <v>1237</v>
      </c>
      <c r="L34" s="107"/>
      <c r="M34" s="93">
        <f>K34*102.5</f>
        <v>126792.5</v>
      </c>
      <c r="N34" s="94"/>
      <c r="O34" s="94"/>
      <c r="P34" s="94"/>
      <c r="Q34" s="95"/>
      <c r="R34" t="s">
        <v>217</v>
      </c>
    </row>
    <row r="35" spans="1:90" ht="45" x14ac:dyDescent="0.25">
      <c r="A35" s="73" t="s">
        <v>214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96">
        <v>0</v>
      </c>
      <c r="J35" s="96"/>
      <c r="K35" s="106">
        <f>SUM(B14:CC14,B21:CC21,B28:CC28,B35:J35)</f>
        <v>72</v>
      </c>
      <c r="L35" s="107"/>
      <c r="M35" s="93">
        <f>K35*80</f>
        <v>5760</v>
      </c>
      <c r="N35" s="94"/>
      <c r="O35" s="94"/>
      <c r="P35" s="94"/>
      <c r="Q35" s="95"/>
      <c r="R35" t="s">
        <v>218</v>
      </c>
    </row>
    <row r="36" spans="1:90" x14ac:dyDescent="0.25">
      <c r="A36" s="73" t="s">
        <v>207</v>
      </c>
      <c r="B36" s="82">
        <v>240</v>
      </c>
      <c r="C36" s="82">
        <v>241</v>
      </c>
      <c r="D36" s="82">
        <v>242</v>
      </c>
      <c r="E36" s="82">
        <v>243</v>
      </c>
      <c r="F36" s="82">
        <v>244</v>
      </c>
      <c r="G36" s="82">
        <v>245</v>
      </c>
      <c r="H36" s="82">
        <v>246</v>
      </c>
      <c r="I36" s="96">
        <v>247</v>
      </c>
      <c r="J36" s="96"/>
      <c r="M36" s="93">
        <f>246*100-15-15-5</f>
        <v>24565</v>
      </c>
      <c r="N36" s="94"/>
      <c r="O36" s="94"/>
      <c r="P36" s="94"/>
      <c r="Q36" s="95"/>
    </row>
    <row r="37" spans="1:90" ht="30" x14ac:dyDescent="0.25">
      <c r="A37" s="73" t="s">
        <v>215</v>
      </c>
      <c r="B37" s="82">
        <v>6</v>
      </c>
      <c r="C37" s="82">
        <v>7</v>
      </c>
      <c r="D37" s="82">
        <v>7</v>
      </c>
      <c r="E37" s="82">
        <v>7</v>
      </c>
      <c r="F37" s="82">
        <v>7</v>
      </c>
      <c r="G37" s="82">
        <v>0</v>
      </c>
      <c r="H37" s="82">
        <v>0</v>
      </c>
      <c r="I37" s="96">
        <v>0</v>
      </c>
      <c r="J37" s="96"/>
    </row>
    <row r="38" spans="1:90" ht="30" x14ac:dyDescent="0.25">
      <c r="A38" s="73" t="s">
        <v>216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7</v>
      </c>
      <c r="H38" s="82">
        <v>7</v>
      </c>
      <c r="I38" s="96">
        <v>7</v>
      </c>
      <c r="J38" s="96"/>
    </row>
    <row r="47" spans="1:90" x14ac:dyDescent="0.25">
      <c r="CH47" s="72"/>
      <c r="CI47" s="72"/>
      <c r="CJ47" s="72"/>
      <c r="CK47" s="72"/>
      <c r="CL47" s="72"/>
    </row>
  </sheetData>
  <mergeCells count="21">
    <mergeCell ref="I38:J38"/>
    <mergeCell ref="I36:J36"/>
    <mergeCell ref="I37:J37"/>
    <mergeCell ref="CH2:CL2"/>
    <mergeCell ref="CF3:CG3"/>
    <mergeCell ref="CH3:CL3"/>
    <mergeCell ref="I34:J34"/>
    <mergeCell ref="K35:L35"/>
    <mergeCell ref="M35:Q35"/>
    <mergeCell ref="I35:J35"/>
    <mergeCell ref="CF2:CG2"/>
    <mergeCell ref="I33:J33"/>
    <mergeCell ref="K34:L34"/>
    <mergeCell ref="K33:L33"/>
    <mergeCell ref="M33:Q33"/>
    <mergeCell ref="M34:Q34"/>
    <mergeCell ref="CH5:CL5"/>
    <mergeCell ref="CH7:CL7"/>
    <mergeCell ref="CH8:CL8"/>
    <mergeCell ref="CH6:CL6"/>
    <mergeCell ref="M36:Q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61D64F0F0CE4485724CB15A07F0A4" ma:contentTypeVersion="6" ma:contentTypeDescription="Create a new document." ma:contentTypeScope="" ma:versionID="08b32c3894f266f49c326c1dff5c4870">
  <xsd:schema xmlns:xsd="http://www.w3.org/2001/XMLSchema" xmlns:xs="http://www.w3.org/2001/XMLSchema" xmlns:p="http://schemas.microsoft.com/office/2006/metadata/properties" xmlns:ns1="http://schemas.microsoft.com/sharepoint/v3" xmlns:ns2="cdab28bc-2d63-4389-8cf7-e5419582adba" xmlns:ns3="16f00c2e-ac5c-418b-9f13-a0771dbd417d" targetNamespace="http://schemas.microsoft.com/office/2006/metadata/properties" ma:root="true" ma:fieldsID="9675e7a2d416c1d7a8252da582e9bc6f" ns1:_="" ns2:_="" ns3:_="">
    <xsd:import namespace="http://schemas.microsoft.com/sharepoint/v3"/>
    <xsd:import namespace="cdab28bc-2d63-4389-8cf7-e5419582adba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2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b28bc-2d63-4389-8cf7-e5419582adba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Benefit-Cost Analysis"/>
          <xsd:enumeration value="Letters of Support"/>
          <xsd:enumeration value="NC Government"/>
          <xsd:enumeration value="Organization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  <xsd:element name="Sub_x002d_Category" ma:index="16" nillable="true" ma:displayName="Sub-Category" ma:format="Dropdown" ma:internalName="Sub_x002d_Category">
      <xsd:simpleType>
        <xsd:restriction base="dms:Choice">
          <xsd:enumeration value="Environmental Assessments"/>
          <xsd:enumeration value="Topographic Surveys"/>
          <xsd:enumeration value="Metes and Bounds Surveys"/>
          <xsd:enumeration value="Geotechnical Investigations"/>
          <xsd:enumeration value="Hydrologic Analysis"/>
          <xsd:enumeration value="Utility Engineering"/>
          <xsd:enumeration value="Traffic Studies"/>
          <xsd:enumeration value="Financial Plans"/>
          <xsd:enumeration value="Revenue Estimates"/>
          <xsd:enumeration value="Hazardous Materials Assessments"/>
          <xsd:enumeration value="General estim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Category xmlns="cdab28bc-2d63-4389-8cf7-e5419582adba">General estimates</Sub_x002d_Category>
    <URL xmlns="http://schemas.microsoft.com/sharepoint/v3">
      <Url xsi:nil="true"/>
      <Description xsi:nil="true"/>
    </URL>
    <Category xmlns="cdab28bc-2d63-4389-8cf7-e5419582adba">Appendices and Supporting Information</Category>
    <SortOrder xmlns="cdab28bc-2d63-4389-8cf7-e5419582adba">10</Sort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2D8F89-D714-4DA9-B1B3-BB4CD6A6FE67}"/>
</file>

<file path=customXml/itemProps2.xml><?xml version="1.0" encoding="utf-8"?>
<ds:datastoreItem xmlns:ds="http://schemas.openxmlformats.org/officeDocument/2006/customXml" ds:itemID="{8B15C61B-3278-4B78-A1D4-7A1BE1E43246}"/>
</file>

<file path=customXml/itemProps3.xml><?xml version="1.0" encoding="utf-8"?>
<ds:datastoreItem xmlns:ds="http://schemas.openxmlformats.org/officeDocument/2006/customXml" ds:itemID="{7E9860A2-7564-4B68-837C-7D324FF42C45}"/>
</file>

<file path=customXml/itemProps4.xml><?xml version="1.0" encoding="utf-8"?>
<ds:datastoreItem xmlns:ds="http://schemas.openxmlformats.org/officeDocument/2006/customXml" ds:itemID="{D850ED61-EA33-4843-864C-AD3EB4D89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R-2576</vt:lpstr>
      <vt:lpstr>bridge calcs</vt:lpstr>
      <vt:lpstr>bridge data</vt:lpstr>
      <vt:lpstr>'R-2576'!Print_Area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Quantities and Cost Estimate</dc:title>
  <dc:creator>Travis Feltes</dc:creator>
  <cp:lastModifiedBy>Daniel R. Shuller</cp:lastModifiedBy>
  <cp:lastPrinted>2023-02-17T13:40:47Z</cp:lastPrinted>
  <dcterms:created xsi:type="dcterms:W3CDTF">2023-02-02T18:06:10Z</dcterms:created>
  <dcterms:modified xsi:type="dcterms:W3CDTF">2024-03-07T17:04:49Z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0x010100C4561D64F0F0CE4485724CB15A07F0A4</vt:lpwstr>
  </property>
  <property fmtid="{D5CDD505-2E9C-101B-9397-08002B2CF9AE}" pid="3" name="Order">
    <vt:r8>6600</vt:r8>
  </property>
</Properties>
</file>